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H:\Projects\Redistricting\2021\Data\DRAFT_PLANS\20211123\"/>
    </mc:Choice>
  </mc:AlternateContent>
  <xr:revisionPtr revIDLastSave="0" documentId="13_ncr:1_{F8F2400E-010D-4C07-9F44-F4B4F2AC9FF1}" xr6:coauthVersionLast="47" xr6:coauthVersionMax="47" xr10:uidLastSave="{00000000-0000-0000-0000-000000000000}"/>
  <bookViews>
    <workbookView xWindow="24480" yWindow="1332" windowWidth="17280" windowHeight="8964" xr2:uid="{00000000-000D-0000-FFFF-FFFF00000000}"/>
  </bookViews>
  <sheets>
    <sheet name="Population Totals" sheetId="1" r:id="rId1"/>
    <sheet name="Racial Demographics" sheetId="2" r:id="rId2"/>
    <sheet name="Voting Age" sheetId="3" r:id="rId3"/>
  </sheets>
  <definedNames>
    <definedName name="test">'Population Totals'!#REF!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7" i="3" l="1"/>
  <c r="J36" i="3"/>
  <c r="N36" i="1" s="1"/>
  <c r="J35" i="3"/>
  <c r="J34" i="3"/>
  <c r="J33" i="3"/>
  <c r="J32" i="3"/>
  <c r="J31" i="3"/>
  <c r="N31" i="1" s="1"/>
  <c r="J30" i="3"/>
  <c r="J29" i="3"/>
  <c r="J28" i="3"/>
  <c r="N28" i="1" s="1"/>
  <c r="J27" i="3"/>
  <c r="J26" i="3"/>
  <c r="J25" i="3"/>
  <c r="J24" i="3"/>
  <c r="J23" i="3"/>
  <c r="N23" i="1" s="1"/>
  <c r="J22" i="3"/>
  <c r="J21" i="3"/>
  <c r="J20" i="3"/>
  <c r="N20" i="1" s="1"/>
  <c r="J19" i="3"/>
  <c r="J18" i="3"/>
  <c r="J17" i="3"/>
  <c r="J16" i="3"/>
  <c r="J15" i="3"/>
  <c r="N15" i="1" s="1"/>
  <c r="J14" i="3"/>
  <c r="J13" i="3"/>
  <c r="J12" i="3"/>
  <c r="N12" i="1" s="1"/>
  <c r="J11" i="3"/>
  <c r="J10" i="3"/>
  <c r="J9" i="3"/>
  <c r="J8" i="3"/>
  <c r="J7" i="3"/>
  <c r="N7" i="1" s="1"/>
  <c r="J6" i="3"/>
  <c r="J5" i="3"/>
  <c r="J4" i="3"/>
  <c r="N4" i="1" s="1"/>
  <c r="J3" i="3"/>
  <c r="B37" i="2"/>
  <c r="N37" i="2" s="1"/>
  <c r="H37" i="2" s="1"/>
  <c r="I37" i="1" s="1"/>
  <c r="N36" i="2"/>
  <c r="H36" i="2" s="1"/>
  <c r="I36" i="1" s="1"/>
  <c r="B36" i="2"/>
  <c r="M36" i="2" s="1"/>
  <c r="M35" i="2"/>
  <c r="B35" i="2"/>
  <c r="G35" i="2" s="1"/>
  <c r="H35" i="1" s="1"/>
  <c r="M34" i="2"/>
  <c r="G34" i="2"/>
  <c r="H34" i="1" s="1"/>
  <c r="E34" i="2"/>
  <c r="B34" i="2"/>
  <c r="N34" i="2" s="1"/>
  <c r="H34" i="2" s="1"/>
  <c r="I34" i="1" s="1"/>
  <c r="B33" i="2"/>
  <c r="F33" i="1" s="1"/>
  <c r="N32" i="2"/>
  <c r="H32" i="2" s="1"/>
  <c r="I32" i="1" s="1"/>
  <c r="B32" i="2"/>
  <c r="M32" i="2" s="1"/>
  <c r="M31" i="2"/>
  <c r="B31" i="2"/>
  <c r="G31" i="2" s="1"/>
  <c r="H31" i="1" s="1"/>
  <c r="M30" i="2"/>
  <c r="G30" i="2"/>
  <c r="H30" i="1" s="1"/>
  <c r="E30" i="2"/>
  <c r="G30" i="1" s="1"/>
  <c r="B30" i="2"/>
  <c r="N30" i="2" s="1"/>
  <c r="H30" i="2" s="1"/>
  <c r="I30" i="1" s="1"/>
  <c r="B29" i="2"/>
  <c r="M29" i="2" s="1"/>
  <c r="N28" i="2"/>
  <c r="H28" i="2" s="1"/>
  <c r="I28" i="1" s="1"/>
  <c r="B28" i="2"/>
  <c r="M28" i="2" s="1"/>
  <c r="M27" i="2"/>
  <c r="B27" i="2"/>
  <c r="G27" i="2" s="1"/>
  <c r="H27" i="1" s="1"/>
  <c r="M26" i="2"/>
  <c r="G26" i="2"/>
  <c r="H26" i="1" s="1"/>
  <c r="E26" i="2"/>
  <c r="B26" i="2"/>
  <c r="N26" i="2" s="1"/>
  <c r="H26" i="2" s="1"/>
  <c r="I26" i="1" s="1"/>
  <c r="B25" i="2"/>
  <c r="G25" i="2" s="1"/>
  <c r="H25" i="1" s="1"/>
  <c r="N24" i="2"/>
  <c r="H24" i="2" s="1"/>
  <c r="I24" i="1" s="1"/>
  <c r="B24" i="2"/>
  <c r="M24" i="2" s="1"/>
  <c r="M23" i="2"/>
  <c r="B23" i="2"/>
  <c r="G23" i="2" s="1"/>
  <c r="H23" i="1" s="1"/>
  <c r="M22" i="2"/>
  <c r="G22" i="2"/>
  <c r="H22" i="1" s="1"/>
  <c r="E22" i="2"/>
  <c r="G22" i="1" s="1"/>
  <c r="B22" i="2"/>
  <c r="N22" i="2" s="1"/>
  <c r="H22" i="2" s="1"/>
  <c r="I22" i="1" s="1"/>
  <c r="B21" i="2"/>
  <c r="N21" i="2" s="1"/>
  <c r="H21" i="2" s="1"/>
  <c r="I21" i="1" s="1"/>
  <c r="N20" i="2"/>
  <c r="H20" i="2" s="1"/>
  <c r="I20" i="1" s="1"/>
  <c r="B20" i="2"/>
  <c r="M20" i="2" s="1"/>
  <c r="M19" i="2"/>
  <c r="B19" i="2"/>
  <c r="G19" i="2" s="1"/>
  <c r="H19" i="1" s="1"/>
  <c r="M18" i="2"/>
  <c r="G18" i="2"/>
  <c r="H18" i="1" s="1"/>
  <c r="E18" i="2"/>
  <c r="B18" i="2"/>
  <c r="N18" i="2" s="1"/>
  <c r="H18" i="2" s="1"/>
  <c r="I18" i="1" s="1"/>
  <c r="B17" i="2"/>
  <c r="M17" i="2" s="1"/>
  <c r="N16" i="2"/>
  <c r="H16" i="2" s="1"/>
  <c r="I16" i="1" s="1"/>
  <c r="B16" i="2"/>
  <c r="M16" i="2" s="1"/>
  <c r="M15" i="2"/>
  <c r="B15" i="2"/>
  <c r="G15" i="2" s="1"/>
  <c r="H15" i="1" s="1"/>
  <c r="M14" i="2"/>
  <c r="G14" i="2"/>
  <c r="H14" i="1" s="1"/>
  <c r="E14" i="2"/>
  <c r="G14" i="1" s="1"/>
  <c r="B14" i="2"/>
  <c r="N14" i="2" s="1"/>
  <c r="H14" i="2" s="1"/>
  <c r="I14" i="1" s="1"/>
  <c r="B13" i="2"/>
  <c r="M13" i="2" s="1"/>
  <c r="N12" i="2"/>
  <c r="H12" i="2" s="1"/>
  <c r="I12" i="1" s="1"/>
  <c r="B12" i="2"/>
  <c r="M12" i="2" s="1"/>
  <c r="M11" i="2"/>
  <c r="B11" i="2"/>
  <c r="G11" i="2" s="1"/>
  <c r="H11" i="1" s="1"/>
  <c r="M10" i="2"/>
  <c r="G10" i="2"/>
  <c r="H10" i="1" s="1"/>
  <c r="E10" i="2"/>
  <c r="B10" i="2"/>
  <c r="N10" i="2" s="1"/>
  <c r="H10" i="2" s="1"/>
  <c r="I10" i="1" s="1"/>
  <c r="B9" i="2"/>
  <c r="M9" i="2" s="1"/>
  <c r="N8" i="2"/>
  <c r="H8" i="2" s="1"/>
  <c r="I8" i="1" s="1"/>
  <c r="B8" i="2"/>
  <c r="M8" i="2" s="1"/>
  <c r="M7" i="2"/>
  <c r="B7" i="2"/>
  <c r="G7" i="2" s="1"/>
  <c r="H7" i="1" s="1"/>
  <c r="M6" i="2"/>
  <c r="G6" i="2"/>
  <c r="H6" i="1" s="1"/>
  <c r="E6" i="2"/>
  <c r="G6" i="1" s="1"/>
  <c r="B6" i="2"/>
  <c r="N6" i="2" s="1"/>
  <c r="H6" i="2" s="1"/>
  <c r="I6" i="1" s="1"/>
  <c r="B5" i="2"/>
  <c r="N5" i="2" s="1"/>
  <c r="H5" i="2" s="1"/>
  <c r="I5" i="1" s="1"/>
  <c r="N4" i="2"/>
  <c r="H4" i="2" s="1"/>
  <c r="I4" i="1" s="1"/>
  <c r="B4" i="2"/>
  <c r="M4" i="2" s="1"/>
  <c r="M3" i="2"/>
  <c r="B3" i="2"/>
  <c r="G3" i="2" s="1"/>
  <c r="H3" i="1" s="1"/>
  <c r="B40" i="1"/>
  <c r="B39" i="1"/>
  <c r="B38" i="1"/>
  <c r="N37" i="1"/>
  <c r="M37" i="1"/>
  <c r="L37" i="1"/>
  <c r="K37" i="1"/>
  <c r="J37" i="1"/>
  <c r="F37" i="1"/>
  <c r="E37" i="1"/>
  <c r="D37" i="1"/>
  <c r="M36" i="1"/>
  <c r="L36" i="1"/>
  <c r="K36" i="1"/>
  <c r="J36" i="1"/>
  <c r="E36" i="1"/>
  <c r="D36" i="1"/>
  <c r="N35" i="1"/>
  <c r="M35" i="1"/>
  <c r="L35" i="1"/>
  <c r="K35" i="1"/>
  <c r="J35" i="1"/>
  <c r="F35" i="1"/>
  <c r="E35" i="1"/>
  <c r="D35" i="1"/>
  <c r="N34" i="1"/>
  <c r="M34" i="1"/>
  <c r="L34" i="1"/>
  <c r="K34" i="1"/>
  <c r="J34" i="1"/>
  <c r="G34" i="1"/>
  <c r="F34" i="1"/>
  <c r="E34" i="1"/>
  <c r="D34" i="1"/>
  <c r="N33" i="1"/>
  <c r="M33" i="1"/>
  <c r="L33" i="1"/>
  <c r="K33" i="1"/>
  <c r="J33" i="1"/>
  <c r="E33" i="1"/>
  <c r="D33" i="1"/>
  <c r="N32" i="1"/>
  <c r="M32" i="1"/>
  <c r="L32" i="1"/>
  <c r="K32" i="1"/>
  <c r="J32" i="1"/>
  <c r="E32" i="1"/>
  <c r="D32" i="1"/>
  <c r="M31" i="1"/>
  <c r="L31" i="1"/>
  <c r="K31" i="1"/>
  <c r="J31" i="1"/>
  <c r="E31" i="1"/>
  <c r="D31" i="1"/>
  <c r="N30" i="1"/>
  <c r="M30" i="1"/>
  <c r="L30" i="1"/>
  <c r="K30" i="1"/>
  <c r="J30" i="1"/>
  <c r="F30" i="1"/>
  <c r="E30" i="1"/>
  <c r="D30" i="1"/>
  <c r="N29" i="1"/>
  <c r="M29" i="1"/>
  <c r="L29" i="1"/>
  <c r="K29" i="1"/>
  <c r="J29" i="1"/>
  <c r="F29" i="1"/>
  <c r="E29" i="1"/>
  <c r="D29" i="1"/>
  <c r="M28" i="1"/>
  <c r="L28" i="1"/>
  <c r="K28" i="1"/>
  <c r="J28" i="1"/>
  <c r="E28" i="1"/>
  <c r="D28" i="1"/>
  <c r="N27" i="1"/>
  <c r="M27" i="1"/>
  <c r="L27" i="1"/>
  <c r="K27" i="1"/>
  <c r="J27" i="1"/>
  <c r="F27" i="1"/>
  <c r="E27" i="1"/>
  <c r="D27" i="1"/>
  <c r="N26" i="1"/>
  <c r="M26" i="1"/>
  <c r="L26" i="1"/>
  <c r="K26" i="1"/>
  <c r="J26" i="1"/>
  <c r="G26" i="1"/>
  <c r="F26" i="1"/>
  <c r="E26" i="1"/>
  <c r="D26" i="1"/>
  <c r="N25" i="1"/>
  <c r="M25" i="1"/>
  <c r="L25" i="1"/>
  <c r="K25" i="1"/>
  <c r="J25" i="1"/>
  <c r="E25" i="1"/>
  <c r="D25" i="1"/>
  <c r="N24" i="1"/>
  <c r="M24" i="1"/>
  <c r="L24" i="1"/>
  <c r="K24" i="1"/>
  <c r="J24" i="1"/>
  <c r="E24" i="1"/>
  <c r="D24" i="1"/>
  <c r="M23" i="1"/>
  <c r="L23" i="1"/>
  <c r="K23" i="1"/>
  <c r="J23" i="1"/>
  <c r="E23" i="1"/>
  <c r="D23" i="1"/>
  <c r="N22" i="1"/>
  <c r="M22" i="1"/>
  <c r="L22" i="1"/>
  <c r="K22" i="1"/>
  <c r="J22" i="1"/>
  <c r="F22" i="1"/>
  <c r="E22" i="1"/>
  <c r="D22" i="1"/>
  <c r="N21" i="1"/>
  <c r="M21" i="1"/>
  <c r="L21" i="1"/>
  <c r="K21" i="1"/>
  <c r="J21" i="1"/>
  <c r="F21" i="1"/>
  <c r="E21" i="1"/>
  <c r="D21" i="1"/>
  <c r="M20" i="1"/>
  <c r="L20" i="1"/>
  <c r="K20" i="1"/>
  <c r="J20" i="1"/>
  <c r="E20" i="1"/>
  <c r="D20" i="1"/>
  <c r="N19" i="1"/>
  <c r="M19" i="1"/>
  <c r="L19" i="1"/>
  <c r="K19" i="1"/>
  <c r="J19" i="1"/>
  <c r="F19" i="1"/>
  <c r="E19" i="1"/>
  <c r="D19" i="1"/>
  <c r="N18" i="1"/>
  <c r="M18" i="1"/>
  <c r="L18" i="1"/>
  <c r="K18" i="1"/>
  <c r="J18" i="1"/>
  <c r="G18" i="1"/>
  <c r="F18" i="1"/>
  <c r="E18" i="1"/>
  <c r="D18" i="1"/>
  <c r="N17" i="1"/>
  <c r="M17" i="1"/>
  <c r="L17" i="1"/>
  <c r="K17" i="1"/>
  <c r="J17" i="1"/>
  <c r="E17" i="1"/>
  <c r="D17" i="1"/>
  <c r="N16" i="1"/>
  <c r="M16" i="1"/>
  <c r="L16" i="1"/>
  <c r="K16" i="1"/>
  <c r="J16" i="1"/>
  <c r="E16" i="1"/>
  <c r="D16" i="1"/>
  <c r="M15" i="1"/>
  <c r="L15" i="1"/>
  <c r="K15" i="1"/>
  <c r="J15" i="1"/>
  <c r="E15" i="1"/>
  <c r="D15" i="1"/>
  <c r="N14" i="1"/>
  <c r="M14" i="1"/>
  <c r="L14" i="1"/>
  <c r="K14" i="1"/>
  <c r="J14" i="1"/>
  <c r="F14" i="1"/>
  <c r="E14" i="1"/>
  <c r="D14" i="1"/>
  <c r="N13" i="1"/>
  <c r="M13" i="1"/>
  <c r="L13" i="1"/>
  <c r="K13" i="1"/>
  <c r="J13" i="1"/>
  <c r="F13" i="1"/>
  <c r="E13" i="1"/>
  <c r="D13" i="1"/>
  <c r="M12" i="1"/>
  <c r="L12" i="1"/>
  <c r="K12" i="1"/>
  <c r="J12" i="1"/>
  <c r="E12" i="1"/>
  <c r="D12" i="1"/>
  <c r="N11" i="1"/>
  <c r="M11" i="1"/>
  <c r="L11" i="1"/>
  <c r="K11" i="1"/>
  <c r="J11" i="1"/>
  <c r="F11" i="1"/>
  <c r="E11" i="1"/>
  <c r="D11" i="1"/>
  <c r="N10" i="1"/>
  <c r="M10" i="1"/>
  <c r="L10" i="1"/>
  <c r="K10" i="1"/>
  <c r="J10" i="1"/>
  <c r="G10" i="1"/>
  <c r="F10" i="1"/>
  <c r="E10" i="1"/>
  <c r="D10" i="1"/>
  <c r="N9" i="1"/>
  <c r="M9" i="1"/>
  <c r="L9" i="1"/>
  <c r="K9" i="1"/>
  <c r="J9" i="1"/>
  <c r="E9" i="1"/>
  <c r="D9" i="1"/>
  <c r="N8" i="1"/>
  <c r="M8" i="1"/>
  <c r="L8" i="1"/>
  <c r="K8" i="1"/>
  <c r="J8" i="1"/>
  <c r="E8" i="1"/>
  <c r="D8" i="1"/>
  <c r="M7" i="1"/>
  <c r="L7" i="1"/>
  <c r="K7" i="1"/>
  <c r="J7" i="1"/>
  <c r="E7" i="1"/>
  <c r="D7" i="1"/>
  <c r="N6" i="1"/>
  <c r="M6" i="1"/>
  <c r="L6" i="1"/>
  <c r="K6" i="1"/>
  <c r="J6" i="1"/>
  <c r="F6" i="1"/>
  <c r="E6" i="1"/>
  <c r="D6" i="1"/>
  <c r="N5" i="1"/>
  <c r="M5" i="1"/>
  <c r="L5" i="1"/>
  <c r="K5" i="1"/>
  <c r="J5" i="1"/>
  <c r="F5" i="1"/>
  <c r="E5" i="1"/>
  <c r="D5" i="1"/>
  <c r="M4" i="1"/>
  <c r="L4" i="1"/>
  <c r="K4" i="1"/>
  <c r="J4" i="1"/>
  <c r="E4" i="1"/>
  <c r="D4" i="1"/>
  <c r="N3" i="1"/>
  <c r="M3" i="1"/>
  <c r="L3" i="1"/>
  <c r="K3" i="1"/>
  <c r="J3" i="1"/>
  <c r="F3" i="1"/>
  <c r="E3" i="1"/>
  <c r="D3" i="1"/>
  <c r="F8" i="1" l="1"/>
  <c r="F16" i="1"/>
  <c r="F24" i="1"/>
  <c r="F32" i="1"/>
  <c r="N3" i="2"/>
  <c r="H3" i="2" s="1"/>
  <c r="I3" i="1" s="1"/>
  <c r="E5" i="2"/>
  <c r="G5" i="1" s="1"/>
  <c r="N7" i="2"/>
  <c r="H7" i="2" s="1"/>
  <c r="I7" i="1" s="1"/>
  <c r="E9" i="2"/>
  <c r="G9" i="1" s="1"/>
  <c r="N11" i="2"/>
  <c r="H11" i="2" s="1"/>
  <c r="I11" i="1" s="1"/>
  <c r="E13" i="2"/>
  <c r="G13" i="1" s="1"/>
  <c r="N15" i="2"/>
  <c r="H15" i="2" s="1"/>
  <c r="I15" i="1" s="1"/>
  <c r="E17" i="2"/>
  <c r="G17" i="1" s="1"/>
  <c r="N19" i="2"/>
  <c r="H19" i="2" s="1"/>
  <c r="I19" i="1" s="1"/>
  <c r="E21" i="2"/>
  <c r="G21" i="1" s="1"/>
  <c r="N23" i="2"/>
  <c r="H23" i="2" s="1"/>
  <c r="I23" i="1" s="1"/>
  <c r="E25" i="2"/>
  <c r="G25" i="1" s="1"/>
  <c r="N27" i="2"/>
  <c r="H27" i="2" s="1"/>
  <c r="I27" i="1" s="1"/>
  <c r="E29" i="2"/>
  <c r="G29" i="1" s="1"/>
  <c r="N31" i="2"/>
  <c r="H31" i="2" s="1"/>
  <c r="I31" i="1" s="1"/>
  <c r="E33" i="2"/>
  <c r="G33" i="1" s="1"/>
  <c r="N35" i="2"/>
  <c r="H35" i="2" s="1"/>
  <c r="I35" i="1" s="1"/>
  <c r="E37" i="2"/>
  <c r="G37" i="1" s="1"/>
  <c r="G5" i="2"/>
  <c r="H5" i="1" s="1"/>
  <c r="G13" i="2"/>
  <c r="H13" i="1" s="1"/>
  <c r="G17" i="2"/>
  <c r="H17" i="1" s="1"/>
  <c r="G21" i="2"/>
  <c r="H21" i="1" s="1"/>
  <c r="G29" i="2"/>
  <c r="H29" i="1" s="1"/>
  <c r="G33" i="2"/>
  <c r="H33" i="1" s="1"/>
  <c r="G37" i="2"/>
  <c r="H37" i="1" s="1"/>
  <c r="E4" i="2"/>
  <c r="G4" i="1" s="1"/>
  <c r="E8" i="2"/>
  <c r="G8" i="1" s="1"/>
  <c r="E12" i="2"/>
  <c r="G12" i="1" s="1"/>
  <c r="E16" i="2"/>
  <c r="G16" i="1" s="1"/>
  <c r="E20" i="2"/>
  <c r="G20" i="1" s="1"/>
  <c r="E24" i="2"/>
  <c r="G24" i="1" s="1"/>
  <c r="E28" i="2"/>
  <c r="G28" i="1" s="1"/>
  <c r="E32" i="2"/>
  <c r="G32" i="1" s="1"/>
  <c r="E36" i="2"/>
  <c r="G36" i="1" s="1"/>
  <c r="G9" i="2"/>
  <c r="H9" i="1" s="1"/>
  <c r="F17" i="1"/>
  <c r="F25" i="1"/>
  <c r="M5" i="2"/>
  <c r="G8" i="2"/>
  <c r="H8" i="1" s="1"/>
  <c r="M21" i="2"/>
  <c r="G24" i="2"/>
  <c r="H24" i="1" s="1"/>
  <c r="M25" i="2"/>
  <c r="G28" i="2"/>
  <c r="H28" i="1" s="1"/>
  <c r="M33" i="2"/>
  <c r="G36" i="2"/>
  <c r="H36" i="1" s="1"/>
  <c r="M37" i="2"/>
  <c r="F4" i="1"/>
  <c r="F12" i="1"/>
  <c r="F20" i="1"/>
  <c r="F28" i="1"/>
  <c r="F36" i="1"/>
  <c r="E3" i="2"/>
  <c r="G3" i="1" s="1"/>
  <c r="E7" i="2"/>
  <c r="G7" i="1" s="1"/>
  <c r="N9" i="2"/>
  <c r="H9" i="2" s="1"/>
  <c r="I9" i="1" s="1"/>
  <c r="E11" i="2"/>
  <c r="G11" i="1" s="1"/>
  <c r="N13" i="2"/>
  <c r="H13" i="2" s="1"/>
  <c r="I13" i="1" s="1"/>
  <c r="E15" i="2"/>
  <c r="G15" i="1" s="1"/>
  <c r="N17" i="2"/>
  <c r="H17" i="2" s="1"/>
  <c r="I17" i="1" s="1"/>
  <c r="E19" i="2"/>
  <c r="G19" i="1" s="1"/>
  <c r="E23" i="2"/>
  <c r="G23" i="1" s="1"/>
  <c r="N25" i="2"/>
  <c r="H25" i="2" s="1"/>
  <c r="I25" i="1" s="1"/>
  <c r="E27" i="2"/>
  <c r="G27" i="1" s="1"/>
  <c r="N29" i="2"/>
  <c r="H29" i="2" s="1"/>
  <c r="I29" i="1" s="1"/>
  <c r="E31" i="2"/>
  <c r="G31" i="1" s="1"/>
  <c r="N33" i="2"/>
  <c r="H33" i="2" s="1"/>
  <c r="I33" i="1" s="1"/>
  <c r="E35" i="2"/>
  <c r="G35" i="1" s="1"/>
  <c r="F9" i="1"/>
  <c r="G4" i="2"/>
  <c r="H4" i="1" s="1"/>
  <c r="G12" i="2"/>
  <c r="H12" i="1" s="1"/>
  <c r="G16" i="2"/>
  <c r="H16" i="1" s="1"/>
  <c r="G20" i="2"/>
  <c r="H20" i="1" s="1"/>
  <c r="G32" i="2"/>
  <c r="H32" i="1" s="1"/>
  <c r="F7" i="1"/>
  <c r="F15" i="1"/>
  <c r="F23" i="1"/>
  <c r="F31" i="1"/>
</calcChain>
</file>

<file path=xl/sharedStrings.xml><?xml version="1.0" encoding="utf-8"?>
<sst xmlns="http://schemas.openxmlformats.org/spreadsheetml/2006/main" count="52" uniqueCount="39">
  <si>
    <t>DISTRICT</t>
  </si>
  <si>
    <t>Assigned</t>
  </si>
  <si>
    <t>Total Pop</t>
  </si>
  <si>
    <t>Unassigned</t>
  </si>
  <si>
    <t>Total Population Tabulation</t>
  </si>
  <si>
    <t>All Persons</t>
  </si>
  <si>
    <t>Target</t>
  </si>
  <si>
    <t>Dev.</t>
  </si>
  <si>
    <t>Difference</t>
  </si>
  <si>
    <t>Racial Demographics as a Percent of  Total Population</t>
  </si>
  <si>
    <t>White</t>
  </si>
  <si>
    <t>Black</t>
  </si>
  <si>
    <t>Hispanic</t>
  </si>
  <si>
    <t>Minority</t>
  </si>
  <si>
    <t>Percent</t>
  </si>
  <si>
    <t>Voting Age</t>
  </si>
  <si>
    <t>Racial Demographics as a percent of VAP</t>
  </si>
  <si>
    <t>Total</t>
  </si>
  <si>
    <t>White Alone</t>
  </si>
  <si>
    <t>Black Alone</t>
  </si>
  <si>
    <t>% Black</t>
  </si>
  <si>
    <t>% Hispanic</t>
  </si>
  <si>
    <t>% Minority</t>
  </si>
  <si>
    <t>Amer Indian</t>
  </si>
  <si>
    <t>Asian</t>
  </si>
  <si>
    <t>Non Hisp Other</t>
  </si>
  <si>
    <t>One Race</t>
  </si>
  <si>
    <t>Non White</t>
  </si>
  <si>
    <t>Voting Age Persons</t>
  </si>
  <si>
    <t>VA Persons</t>
  </si>
  <si>
    <t>VA White</t>
  </si>
  <si>
    <t>VA Black</t>
  </si>
  <si>
    <t>VA Hispanic</t>
  </si>
  <si>
    <t>VA Non Hisp</t>
  </si>
  <si>
    <t>VA Non Hisp White</t>
  </si>
  <si>
    <t>VA Asian</t>
  </si>
  <si>
    <t>VA Non Hisp Other</t>
  </si>
  <si>
    <t>VA Minority</t>
  </si>
  <si>
    <t>VA one Race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</si>
</sst>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%"/>
    <numFmt numFmtId="166" formatCode="[Red][&gt;=0.05]\▼0.0%;[Red][&lt;-0.05]0.0%\▲;[Blue]0.00%\✓"/>
  </numFmts>
  <fonts count="15" x14ac:knownFonts="1">
    <font>
      <sz val="10"/>
      <color theme="1"/>
      <name val="Arial"/>
    </font>
    <font>
      <sz val="11"/>
      <color theme="0"/>
      <name val="Calibri"/>
      <scheme val="minor"/>
    </font>
    <font>
      <sz val="11"/>
      <color theme="1"/>
      <name val="Calibri"/>
      <scheme val="minor"/>
    </font>
    <font>
      <b/>
      <sz val="11"/>
      <color rgb="FF000080"/>
      <name val="Calibri"/>
      <scheme val="minor"/>
    </font>
    <font>
      <b/>
      <sz val="12"/>
      <color theme="1"/>
      <name val="Calibri"/>
      <scheme val="minor"/>
    </font>
    <font>
      <b/>
      <sz val="10"/>
      <color rgb="FFFFFFFF"/>
      <name val="Calibri"/>
      <scheme val="minor"/>
    </font>
    <font>
      <sz val="10"/>
      <color theme="1"/>
      <name val="Calibri"/>
      <scheme val="minor"/>
    </font>
    <font>
      <b/>
      <sz val="10"/>
      <color rgb="FF000080"/>
      <name val="Calibri"/>
      <scheme val="minor"/>
    </font>
    <font>
      <b/>
      <i/>
      <sz val="10"/>
      <color rgb="FFFFFFFF"/>
      <name val="Calibri"/>
      <scheme val="minor"/>
    </font>
    <font>
      <b/>
      <sz val="10"/>
      <color theme="1"/>
      <name val="Calibri"/>
      <scheme val="minor"/>
    </font>
    <font>
      <b/>
      <sz val="11"/>
      <color theme="1"/>
      <name val="Calibri"/>
      <scheme val="minor"/>
    </font>
    <font>
      <sz val="9"/>
      <color theme="1"/>
      <name val="Arial"/>
    </font>
    <font>
      <b/>
      <sz val="11"/>
      <color theme="0"/>
      <name val="Calibri"/>
      <scheme val="minor"/>
    </font>
    <font>
      <b/>
      <sz val="9"/>
      <color theme="0"/>
      <name val="Calibri"/>
      <scheme val="minor"/>
    </font>
    <font>
      <b/>
      <sz val="9"/>
      <color theme="1"/>
      <name val="Calibri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9"/>
        <bgColor rgb="FFFFFFFF"/>
      </patternFill>
    </fill>
    <fill>
      <patternFill patternType="solid">
        <fgColor theme="9" tint="0.39997558519241921"/>
        <bgColor rgb="FFFFFFFF"/>
      </patternFill>
    </fill>
    <fill>
      <patternFill patternType="solid">
        <fgColor theme="9" tint="0.59999389629810485"/>
        <bgColor rgb="FFFFFFFF"/>
      </patternFill>
    </fill>
    <fill>
      <patternFill patternType="solid">
        <fgColor theme="9" tint="0.79998168889431442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4" tint="0.39997558519241921"/>
        <bgColor rgb="FFFFFFFF"/>
      </patternFill>
    </fill>
    <fill>
      <patternFill patternType="solid">
        <fgColor theme="4" tint="0.59999389629810485"/>
        <bgColor rgb="FFFFFFFF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6" tint="0.59999389629810485"/>
        <bgColor rgb="FF000000"/>
      </patternFill>
    </fill>
    <fill>
      <patternFill patternType="solid">
        <fgColor theme="6" tint="0.59999389629810485"/>
        <bgColor rgb="FFFFFFFF"/>
      </patternFill>
    </fill>
    <fill>
      <patternFill patternType="solid">
        <fgColor theme="8" tint="0.59999389629810485"/>
        <bgColor rgb="FF000000"/>
      </patternFill>
    </fill>
    <fill>
      <patternFill patternType="solid">
        <fgColor theme="8" tint="0.39997558519241921"/>
        <bgColor rgb="FFFFFFFF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7" tint="0.79998168889431442"/>
        <bgColor rgb="FF000000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3" tint="0.79998168889431442"/>
        <bgColor rgb="FF00000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6" tint="0.39997558519241921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theme="3" tint="0.59999389629810485"/>
        <bgColor rgb="FF000000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5" tint="0.59999389629810485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3" tint="0.39997558519241921"/>
        <bgColor rgb="FF000000"/>
      </patternFill>
    </fill>
  </fills>
  <borders count="2">
    <border>
      <left/>
      <right/>
      <top/>
      <bottom/>
      <diagonal/>
    </border>
    <border>
      <left/>
      <right/>
      <top/>
      <bottom style="medium">
        <color rgb="FF99CCFF"/>
      </bottom>
      <diagonal/>
    </border>
  </borders>
  <cellStyleXfs count="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1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</cellStyleXfs>
  <cellXfs count="72">
    <xf numFmtId="0" fontId="0" fillId="0" borderId="0" xfId="0" applyNumberFormat="1" applyFont="1" applyFill="1" applyBorder="1" applyAlignment="1" applyProtection="1"/>
    <xf numFmtId="0" fontId="0" fillId="10" borderId="0" xfId="0" applyFont="1" applyFill="1"/>
    <xf numFmtId="0" fontId="3" fillId="11" borderId="0" xfId="0" applyFont="1" applyFill="1" applyAlignment="1" applyProtection="1">
      <alignment horizontal="center"/>
      <protection locked="0"/>
    </xf>
    <xf numFmtId="0" fontId="3" fillId="11" borderId="0" xfId="0" applyFont="1" applyFill="1" applyAlignment="1">
      <alignment horizontal="center"/>
    </xf>
    <xf numFmtId="0" fontId="3" fillId="12" borderId="0" xfId="0" applyFont="1" applyFill="1" applyAlignment="1">
      <alignment horizontal="center"/>
    </xf>
    <xf numFmtId="0" fontId="5" fillId="13" borderId="0" xfId="0" applyFont="1" applyFill="1"/>
    <xf numFmtId="3" fontId="6" fillId="14" borderId="0" xfId="0" applyNumberFormat="1" applyFont="1" applyFill="1"/>
    <xf numFmtId="3" fontId="6" fillId="0" borderId="0" xfId="0" applyNumberFormat="1" applyFont="1"/>
    <xf numFmtId="0" fontId="7" fillId="12" borderId="0" xfId="0" applyFont="1" applyFill="1" applyAlignment="1">
      <alignment horizontal="center"/>
    </xf>
    <xf numFmtId="1" fontId="7" fillId="12" borderId="0" xfId="0" applyNumberFormat="1" applyFont="1" applyFill="1" applyAlignment="1">
      <alignment horizontal="center"/>
    </xf>
    <xf numFmtId="0" fontId="8" fillId="13" borderId="1" xfId="0" applyFont="1" applyFill="1" applyBorder="1"/>
    <xf numFmtId="0" fontId="8" fillId="13" borderId="0" xfId="0" applyFont="1" applyFill="1"/>
    <xf numFmtId="3" fontId="6" fillId="14" borderId="0" xfId="0" applyNumberFormat="1" applyFont="1" applyFill="1" applyAlignment="1">
      <alignment horizontal="right"/>
    </xf>
    <xf numFmtId="3" fontId="6" fillId="0" borderId="0" xfId="0" applyNumberFormat="1" applyFont="1" applyAlignment="1">
      <alignment horizontal="right"/>
    </xf>
    <xf numFmtId="0" fontId="9" fillId="2" borderId="0" xfId="1" applyFont="1" applyFill="1" applyAlignment="1">
      <alignment horizontal="center"/>
    </xf>
    <xf numFmtId="10" fontId="6" fillId="15" borderId="0" xfId="1" applyNumberFormat="1" applyFont="1" applyFill="1" applyAlignment="1">
      <alignment horizontal="center"/>
    </xf>
    <xf numFmtId="10" fontId="6" fillId="0" borderId="0" xfId="0" applyNumberFormat="1" applyFont="1" applyAlignment="1">
      <alignment horizontal="center"/>
    </xf>
    <xf numFmtId="10" fontId="6" fillId="15" borderId="0" xfId="0" applyNumberFormat="1" applyFont="1" applyFill="1" applyAlignment="1">
      <alignment horizontal="center"/>
    </xf>
    <xf numFmtId="0" fontId="9" fillId="3" borderId="0" xfId="2" applyFont="1" applyFill="1" applyAlignment="1">
      <alignment horizontal="center"/>
    </xf>
    <xf numFmtId="10" fontId="6" fillId="15" borderId="0" xfId="2" applyNumberFormat="1" applyFont="1" applyFill="1" applyAlignment="1">
      <alignment horizontal="center"/>
    </xf>
    <xf numFmtId="0" fontId="9" fillId="4" borderId="0" xfId="3" applyFont="1" applyFill="1" applyAlignment="1">
      <alignment horizontal="center"/>
    </xf>
    <xf numFmtId="10" fontId="6" fillId="15" borderId="0" xfId="3" applyNumberFormat="1" applyFont="1" applyFill="1" applyAlignment="1">
      <alignment horizontal="center"/>
    </xf>
    <xf numFmtId="0" fontId="9" fillId="5" borderId="0" xfId="4" applyFont="1" applyFill="1" applyAlignment="1">
      <alignment horizontal="center"/>
    </xf>
    <xf numFmtId="10" fontId="6" fillId="15" borderId="0" xfId="4" applyNumberFormat="1" applyFont="1" applyFill="1" applyAlignment="1">
      <alignment horizontal="center"/>
    </xf>
    <xf numFmtId="0" fontId="10" fillId="16" borderId="0" xfId="5" applyFont="1" applyFill="1" applyAlignment="1">
      <alignment horizontal="center"/>
    </xf>
    <xf numFmtId="0" fontId="9" fillId="17" borderId="0" xfId="5" applyFont="1" applyFill="1" applyAlignment="1">
      <alignment horizontal="center"/>
    </xf>
    <xf numFmtId="10" fontId="6" fillId="17" borderId="0" xfId="5" applyNumberFormat="1" applyFont="1" applyFill="1" applyAlignment="1">
      <alignment horizontal="center"/>
    </xf>
    <xf numFmtId="10" fontId="6" fillId="17" borderId="0" xfId="0" applyNumberFormat="1" applyFont="1" applyFill="1" applyAlignment="1">
      <alignment horizontal="center"/>
    </xf>
    <xf numFmtId="0" fontId="9" fillId="7" borderId="0" xfId="6" applyFont="1" applyFill="1" applyAlignment="1">
      <alignment horizontal="center"/>
    </xf>
    <xf numFmtId="10" fontId="6" fillId="9" borderId="0" xfId="6" applyNumberFormat="1" applyFont="1" applyFill="1" applyAlignment="1">
      <alignment horizontal="center"/>
    </xf>
    <xf numFmtId="10" fontId="6" fillId="9" borderId="0" xfId="0" applyNumberFormat="1" applyFont="1" applyFill="1" applyAlignment="1">
      <alignment horizontal="center"/>
    </xf>
    <xf numFmtId="0" fontId="9" fillId="8" borderId="0" xfId="7" applyFont="1" applyFill="1" applyAlignment="1">
      <alignment horizontal="center"/>
    </xf>
    <xf numFmtId="10" fontId="6" fillId="9" borderId="0" xfId="7" applyNumberFormat="1" applyFont="1" applyFill="1" applyAlignment="1">
      <alignment horizontal="center"/>
    </xf>
    <xf numFmtId="0" fontId="9" fillId="19" borderId="0" xfId="8" applyFont="1" applyFill="1" applyAlignment="1">
      <alignment horizontal="center"/>
    </xf>
    <xf numFmtId="10" fontId="6" fillId="9" borderId="0" xfId="8" applyNumberFormat="1" applyFont="1" applyFill="1" applyAlignment="1">
      <alignment horizontal="center"/>
    </xf>
    <xf numFmtId="0" fontId="9" fillId="9" borderId="0" xfId="0" applyFont="1" applyFill="1" applyAlignment="1">
      <alignment horizontal="center"/>
    </xf>
    <xf numFmtId="0" fontId="11" fillId="0" borderId="0" xfId="0" applyFont="1"/>
    <xf numFmtId="0" fontId="0" fillId="20" borderId="0" xfId="0" applyFont="1" applyFill="1"/>
    <xf numFmtId="0" fontId="0" fillId="0" borderId="0" xfId="0" applyFont="1"/>
    <xf numFmtId="0" fontId="10" fillId="21" borderId="0" xfId="0" applyFont="1" applyFill="1" applyAlignment="1">
      <alignment horizontal="center"/>
    </xf>
    <xf numFmtId="0" fontId="10" fillId="18" borderId="0" xfId="0" applyFont="1" applyFill="1" applyAlignment="1">
      <alignment horizontal="center"/>
    </xf>
    <xf numFmtId="0" fontId="12" fillId="22" borderId="0" xfId="0" applyFont="1" applyFill="1" applyAlignment="1">
      <alignment horizontal="center"/>
    </xf>
    <xf numFmtId="3" fontId="0" fillId="20" borderId="0" xfId="0" applyNumberFormat="1" applyFont="1" applyFill="1"/>
    <xf numFmtId="3" fontId="0" fillId="0" borderId="0" xfId="0" applyNumberFormat="1" applyFont="1"/>
    <xf numFmtId="0" fontId="10" fillId="20" borderId="0" xfId="0" applyFont="1" applyFill="1" applyAlignment="1">
      <alignment horizontal="center"/>
    </xf>
    <xf numFmtId="0" fontId="12" fillId="23" borderId="0" xfId="0" applyFont="1" applyFill="1" applyAlignment="1">
      <alignment horizontal="center"/>
    </xf>
    <xf numFmtId="165" fontId="0" fillId="20" borderId="0" xfId="0" applyNumberFormat="1" applyFont="1" applyFill="1"/>
    <xf numFmtId="165" fontId="0" fillId="0" borderId="0" xfId="0" applyNumberFormat="1" applyFont="1"/>
    <xf numFmtId="0" fontId="10" fillId="24" borderId="0" xfId="0" applyFont="1" applyFill="1" applyAlignment="1">
      <alignment horizontal="center"/>
    </xf>
    <xf numFmtId="0" fontId="12" fillId="25" borderId="0" xfId="0" applyFont="1" applyFill="1" applyAlignment="1">
      <alignment horizontal="center"/>
    </xf>
    <xf numFmtId="165" fontId="0" fillId="24" borderId="0" xfId="0" applyNumberFormat="1" applyFont="1" applyFill="1"/>
    <xf numFmtId="10" fontId="10" fillId="26" borderId="0" xfId="0" applyNumberFormat="1" applyFont="1" applyFill="1" applyAlignment="1">
      <alignment horizontal="center"/>
    </xf>
    <xf numFmtId="10" fontId="10" fillId="27" borderId="0" xfId="0" applyNumberFormat="1" applyFont="1" applyFill="1" applyAlignment="1">
      <alignment horizontal="center"/>
    </xf>
    <xf numFmtId="10" fontId="0" fillId="26" borderId="0" xfId="0" applyNumberFormat="1" applyFont="1" applyFill="1"/>
    <xf numFmtId="10" fontId="0" fillId="0" borderId="0" xfId="0" applyNumberFormat="1" applyFont="1"/>
    <xf numFmtId="0" fontId="10" fillId="12" borderId="0" xfId="0" applyFont="1" applyFill="1" applyAlignment="1">
      <alignment horizontal="center"/>
    </xf>
    <xf numFmtId="3" fontId="0" fillId="28" borderId="0" xfId="0" applyNumberFormat="1" applyFont="1" applyFill="1"/>
    <xf numFmtId="0" fontId="10" fillId="16" borderId="0" xfId="0" applyFont="1" applyFill="1" applyAlignment="1">
      <alignment horizontal="center"/>
    </xf>
    <xf numFmtId="0" fontId="12" fillId="17" borderId="0" xfId="0" applyFont="1" applyFill="1" applyAlignment="1">
      <alignment horizontal="center"/>
    </xf>
    <xf numFmtId="3" fontId="0" fillId="16" borderId="0" xfId="0" applyNumberFormat="1" applyFont="1" applyFill="1"/>
    <xf numFmtId="0" fontId="9" fillId="10" borderId="0" xfId="0" applyFont="1" applyFill="1" applyAlignment="1">
      <alignment horizontal="center"/>
    </xf>
    <xf numFmtId="0" fontId="6" fillId="21" borderId="0" xfId="0" applyFont="1" applyFill="1"/>
    <xf numFmtId="0" fontId="14" fillId="19" borderId="0" xfId="0" applyFont="1" applyFill="1" applyAlignment="1">
      <alignment horizontal="center"/>
    </xf>
    <xf numFmtId="3" fontId="6" fillId="20" borderId="0" xfId="0" applyNumberFormat="1" applyFont="1" applyFill="1"/>
    <xf numFmtId="0" fontId="4" fillId="12" borderId="0" xfId="0" applyFont="1" applyFill="1" applyAlignment="1">
      <alignment horizontal="center" vertical="center"/>
    </xf>
    <xf numFmtId="0" fontId="4" fillId="15" borderId="0" xfId="0" applyFont="1" applyFill="1" applyAlignment="1">
      <alignment horizontal="center" vertical="center"/>
    </xf>
    <xf numFmtId="0" fontId="4" fillId="18" borderId="0" xfId="0" applyFont="1" applyFill="1" applyAlignment="1">
      <alignment horizontal="center"/>
    </xf>
    <xf numFmtId="0" fontId="10" fillId="20" borderId="0" xfId="0" applyFont="1" applyFill="1" applyAlignment="1">
      <alignment horizontal="center"/>
    </xf>
    <xf numFmtId="0" fontId="10" fillId="28" borderId="0" xfId="0" applyFont="1" applyFill="1" applyAlignment="1">
      <alignment horizontal="center"/>
    </xf>
    <xf numFmtId="0" fontId="13" fillId="29" borderId="0" xfId="0" applyFont="1" applyFill="1" applyAlignment="1">
      <alignment horizontal="center"/>
    </xf>
    <xf numFmtId="166" fontId="6" fillId="14" borderId="0" xfId="0" applyNumberFormat="1" applyFont="1" applyFill="1"/>
    <xf numFmtId="166" fontId="6" fillId="0" borderId="0" xfId="0" applyNumberFormat="1" applyFont="1"/>
  </cellXfs>
  <cellStyles count="9">
    <cellStyle name="20% - Accent1" xfId="8" builtinId="30"/>
    <cellStyle name="20% - Accent4" xfId="5" builtinId="42"/>
    <cellStyle name="20% - Accent6" xfId="4" builtinId="50"/>
    <cellStyle name="40% - Accent1" xfId="7" builtinId="31"/>
    <cellStyle name="40% - Accent6" xfId="3" builtinId="51"/>
    <cellStyle name="60% - Accent1" xfId="6" builtinId="32"/>
    <cellStyle name="60% - Accent6" xfId="2" builtinId="52"/>
    <cellStyle name="Accent6" xfId="1" builtinId="49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40"/>
  <sheetViews>
    <sheetView showRowColHeaders="0" tabSelected="1" zoomScale="120" workbookViewId="0">
      <pane xSplit="1" ySplit="2" topLeftCell="B30" activePane="bottomRight" state="frozen"/>
      <selection pane="topRight"/>
      <selection pane="bottomLeft"/>
      <selection pane="bottomRight" activeCell="C39" sqref="C39"/>
    </sheetView>
  </sheetViews>
  <sheetFormatPr defaultColWidth="9.33203125" defaultRowHeight="13.2" x14ac:dyDescent="0.25"/>
  <cols>
    <col min="1" max="1" width="12.88671875" customWidth="1"/>
    <col min="2" max="2" width="12" style="38" customWidth="1"/>
    <col min="3" max="3" width="11" style="38" customWidth="1"/>
    <col min="4" max="4" width="9.88671875" style="38" customWidth="1"/>
    <col min="5" max="5" width="11" style="38" customWidth="1"/>
    <col min="6" max="10" width="13.6640625" style="38" customWidth="1"/>
    <col min="11" max="11" width="14.6640625" style="38" customWidth="1"/>
    <col min="12" max="12" width="10.6640625" style="38" customWidth="1"/>
    <col min="13" max="13" width="11.33203125" style="38" customWidth="1"/>
    <col min="14" max="14" width="10.88671875" style="38" customWidth="1"/>
    <col min="15" max="120" width="9.109375" style="38" bestFit="1"/>
    <col min="121" max="16384" width="9.33203125" style="38"/>
  </cols>
  <sheetData>
    <row r="1" spans="1:104" s="37" customFormat="1" ht="18.75" customHeight="1" x14ac:dyDescent="0.3">
      <c r="A1" s="1"/>
      <c r="B1" s="64" t="s">
        <v>4</v>
      </c>
      <c r="C1" s="64"/>
      <c r="D1" s="64"/>
      <c r="E1" s="64"/>
      <c r="F1" s="65" t="s">
        <v>9</v>
      </c>
      <c r="G1" s="65"/>
      <c r="H1" s="65"/>
      <c r="I1" s="65"/>
      <c r="J1" s="24" t="s">
        <v>14</v>
      </c>
      <c r="K1" s="66" t="s">
        <v>16</v>
      </c>
      <c r="L1" s="66"/>
      <c r="M1" s="66"/>
      <c r="N1" s="66"/>
    </row>
    <row r="2" spans="1:104" ht="15.75" customHeight="1" x14ac:dyDescent="0.3">
      <c r="A2" s="2" t="s">
        <v>0</v>
      </c>
      <c r="B2" s="5" t="s">
        <v>5</v>
      </c>
      <c r="C2" s="10" t="s">
        <v>6</v>
      </c>
      <c r="D2" s="11" t="s">
        <v>7</v>
      </c>
      <c r="E2" s="10" t="s">
        <v>8</v>
      </c>
      <c r="F2" s="14" t="s">
        <v>10</v>
      </c>
      <c r="G2" s="18" t="s">
        <v>11</v>
      </c>
      <c r="H2" s="20" t="s">
        <v>12</v>
      </c>
      <c r="I2" s="22" t="s">
        <v>13</v>
      </c>
      <c r="J2" s="25" t="s">
        <v>15</v>
      </c>
      <c r="K2" s="28" t="s">
        <v>10</v>
      </c>
      <c r="L2" s="31" t="s">
        <v>11</v>
      </c>
      <c r="M2" s="33" t="s">
        <v>12</v>
      </c>
      <c r="N2" s="35" t="s">
        <v>13</v>
      </c>
    </row>
    <row r="3" spans="1:104" ht="14.4" x14ac:dyDescent="0.3">
      <c r="A3" s="2">
        <v>1</v>
      </c>
      <c r="B3" s="6">
        <v>83996</v>
      </c>
      <c r="C3" s="6">
        <v>86043.542857142893</v>
      </c>
      <c r="D3" s="70">
        <f t="shared" ref="D3:D37" si="0">(B3-C3)/C3</f>
        <v>-2.3796589368041306E-2</v>
      </c>
      <c r="E3" s="12">
        <f t="shared" ref="E3:E37" si="1">B3-C3</f>
        <v>-2047.5428571428929</v>
      </c>
      <c r="F3" s="15">
        <f>IF(ISERROR('Racial Demographics'!C3/'Racial Demographics'!B3),"",'Racial Demographics'!C3/'Racial Demographics'!B3)</f>
        <v>0.67098433258726609</v>
      </c>
      <c r="G3" s="19">
        <f>'Racial Demographics'!E3</f>
        <v>0.24428544216391257</v>
      </c>
      <c r="H3" s="21">
        <f>'Racial Demographics'!G3</f>
        <v>5.5693128244202104E-2</v>
      </c>
      <c r="I3" s="23">
        <f>'Racial Demographics'!H3</f>
        <v>0.32901566741273391</v>
      </c>
      <c r="J3" s="26">
        <f>IF(ISERROR('Voting Age'!B3/B3),"",'Voting Age'!B3/B3)</f>
        <v>0.77457259869517592</v>
      </c>
      <c r="K3" s="29">
        <f>IF(ISERROR('Voting Age'!C3/'Voting Age'!B3),"",'Voting Age'!C3/'Voting Age'!B3)</f>
        <v>0.69201211171054855</v>
      </c>
      <c r="L3" s="32">
        <f>IF(ISERROR('Voting Age'!D3/'Voting Age'!B3),"",'Voting Age'!D3/'Voting Age'!B3)</f>
        <v>0.23657798066429966</v>
      </c>
      <c r="M3" s="34">
        <f>IF(ISERROR('Voting Age'!E3/'Voting Age'!B3),"",'Voting Age'!E3/'Voting Age'!B3)</f>
        <v>4.4742626150843054E-2</v>
      </c>
      <c r="N3" s="30">
        <f>IF(ISERROR('Voting Age'!J3/'Voting Age'!B3),"",'Voting Age'!J3/'Voting Age'!B3)</f>
        <v>0.30798788828945145</v>
      </c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</row>
    <row r="4" spans="1:104" ht="14.4" x14ac:dyDescent="0.3">
      <c r="A4" s="3">
        <v>2</v>
      </c>
      <c r="B4" s="7">
        <v>84817</v>
      </c>
      <c r="C4" s="7">
        <v>86043.542857142893</v>
      </c>
      <c r="D4" s="71">
        <f t="shared" si="0"/>
        <v>-1.4254908810290482E-2</v>
      </c>
      <c r="E4" s="13">
        <f t="shared" si="1"/>
        <v>-1226.5428571428929</v>
      </c>
      <c r="F4" s="16">
        <f>IF(ISERROR('Racial Demographics'!C4/'Racial Demographics'!B4),"",'Racial Demographics'!C4/'Racial Demographics'!B4)</f>
        <v>0.62705589681313889</v>
      </c>
      <c r="G4" s="16">
        <f>'Racial Demographics'!E4</f>
        <v>0.29976301920605541</v>
      </c>
      <c r="H4" s="16">
        <f>'Racial Demographics'!G4</f>
        <v>3.4733602933374207E-2</v>
      </c>
      <c r="I4" s="16">
        <f>'Racial Demographics'!H4</f>
        <v>0.37294410318686111</v>
      </c>
      <c r="J4" s="16">
        <f>IF(ISERROR('Voting Age'!B4/B4),"",'Voting Age'!B4/B4)</f>
        <v>0.77523373851940058</v>
      </c>
      <c r="K4" s="16">
        <f>IF(ISERROR('Voting Age'!C4/'Voting Age'!B4),"",'Voting Age'!C4/'Voting Age'!B4)</f>
        <v>0.64862439736589961</v>
      </c>
      <c r="L4" s="16">
        <f>IF(ISERROR('Voting Age'!D4/'Voting Age'!B4),"",'Voting Age'!D4/'Voting Age'!B4)</f>
        <v>0.28999437288032487</v>
      </c>
      <c r="M4" s="16">
        <f>IF(ISERROR('Voting Age'!E4/'Voting Age'!B4),"",'Voting Age'!E4/'Voting Age'!B4)</f>
        <v>2.7299134640244551E-2</v>
      </c>
      <c r="N4" s="16">
        <f>IF(ISERROR('Voting Age'!J4/'Voting Age'!B4),"",'Voting Age'!J4/'Voting Age'!B4)</f>
        <v>0.35137560263410034</v>
      </c>
      <c r="O4" s="36"/>
      <c r="P4" s="36"/>
    </row>
    <row r="5" spans="1:104" ht="14.4" x14ac:dyDescent="0.3">
      <c r="A5" s="2">
        <v>3</v>
      </c>
      <c r="B5" s="6">
        <v>85018</v>
      </c>
      <c r="C5" s="6">
        <v>86043.542857142893</v>
      </c>
      <c r="D5" s="70">
        <f t="shared" si="0"/>
        <v>-1.1918882266919086E-2</v>
      </c>
      <c r="E5" s="12">
        <f t="shared" si="1"/>
        <v>-1025.5428571428929</v>
      </c>
      <c r="F5" s="17">
        <f>IF(ISERROR('Racial Demographics'!C5/'Racial Demographics'!B5),"",'Racial Demographics'!C5/'Racial Demographics'!B5)</f>
        <v>0.63241901714930959</v>
      </c>
      <c r="G5" s="17">
        <f>'Racial Demographics'!E5</f>
        <v>0.26768449034322145</v>
      </c>
      <c r="H5" s="17">
        <f>'Racial Demographics'!G5</f>
        <v>6.4915664918017355E-2</v>
      </c>
      <c r="I5" s="17">
        <f>'Racial Demographics'!H5</f>
        <v>0.36758098285069046</v>
      </c>
      <c r="J5" s="27">
        <f>IF(ISERROR('Voting Age'!B5/B5),"",'Voting Age'!B5/B5)</f>
        <v>0.78396339598673226</v>
      </c>
      <c r="K5" s="30">
        <f>IF(ISERROR('Voting Age'!C5/'Voting Age'!B5),"",'Voting Age'!C5/'Voting Age'!B5)</f>
        <v>0.65667431846483926</v>
      </c>
      <c r="L5" s="30">
        <f>IF(ISERROR('Voting Age'!D5/'Voting Age'!B5),"",'Voting Age'!D5/'Voting Age'!B5)</f>
        <v>0.26037118722899882</v>
      </c>
      <c r="M5" s="30">
        <f>IF(ISERROR('Voting Age'!E5/'Voting Age'!B5),"",'Voting Age'!E5/'Voting Age'!B5)</f>
        <v>5.1942206418508351E-2</v>
      </c>
      <c r="N5" s="30">
        <f>IF(ISERROR('Voting Age'!J5/'Voting Age'!B5),"",'Voting Age'!J5/'Voting Age'!B5)</f>
        <v>0.34332568153516074</v>
      </c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</row>
    <row r="6" spans="1:104" ht="14.4" x14ac:dyDescent="0.3">
      <c r="A6" s="3">
        <v>4</v>
      </c>
      <c r="B6" s="7">
        <v>85801</v>
      </c>
      <c r="C6" s="7">
        <v>86043.542857142893</v>
      </c>
      <c r="D6" s="71">
        <f t="shared" si="0"/>
        <v>-2.8188385681141002E-3</v>
      </c>
      <c r="E6" s="13">
        <f t="shared" si="1"/>
        <v>-242.5428571428929</v>
      </c>
      <c r="F6" s="16">
        <f>IF(ISERROR('Racial Demographics'!C6/'Racial Demographics'!B6),"",'Racial Demographics'!C6/'Racial Demographics'!B6)</f>
        <v>0.65416486987331146</v>
      </c>
      <c r="G6" s="16">
        <f>'Racial Demographics'!E6</f>
        <v>0.19869232293329914</v>
      </c>
      <c r="H6" s="16">
        <f>'Racial Demographics'!G6</f>
        <v>0.10696845025116257</v>
      </c>
      <c r="I6" s="16">
        <f>'Racial Demographics'!H6</f>
        <v>0.34583513012668848</v>
      </c>
      <c r="J6" s="16">
        <f>IF(ISERROR('Voting Age'!B6/B6),"",'Voting Age'!B6/B6)</f>
        <v>0.75759023787601543</v>
      </c>
      <c r="K6" s="16">
        <f>IF(ISERROR('Voting Age'!C6/'Voting Age'!B6),"",'Voting Age'!C6/'Voting Age'!B6)</f>
        <v>0.68367127165317987</v>
      </c>
      <c r="L6" s="16">
        <f>IF(ISERROR('Voting Age'!D6/'Voting Age'!B6),"",'Voting Age'!D6/'Voting Age'!B6)</f>
        <v>0.1934402018399434</v>
      </c>
      <c r="M6" s="16">
        <f>IF(ISERROR('Voting Age'!E6/'Voting Age'!B6),"",'Voting Age'!E6/'Voting Age'!B6)</f>
        <v>8.5197378542198707E-2</v>
      </c>
      <c r="N6" s="16">
        <f>IF(ISERROR('Voting Age'!J6/'Voting Age'!B6),"",'Voting Age'!J6/'Voting Age'!B6)</f>
        <v>0.31632872834682008</v>
      </c>
      <c r="O6" s="36"/>
      <c r="P6" s="36"/>
    </row>
    <row r="7" spans="1:104" ht="14.4" x14ac:dyDescent="0.3">
      <c r="A7" s="3">
        <v>5</v>
      </c>
      <c r="B7" s="6">
        <v>85322</v>
      </c>
      <c r="C7" s="6">
        <v>86043.542857142893</v>
      </c>
      <c r="D7" s="70">
        <f t="shared" si="0"/>
        <v>-8.3857873953524006E-3</v>
      </c>
      <c r="E7" s="12">
        <f t="shared" si="1"/>
        <v>-721.5428571428929</v>
      </c>
      <c r="F7" s="17">
        <f>IF(ISERROR('Racial Demographics'!C7/'Racial Demographics'!B7),"",'Racial Demographics'!C7/'Racial Demographics'!B7)</f>
        <v>0.85374229389840839</v>
      </c>
      <c r="G7" s="17">
        <f>'Racial Demographics'!E7</f>
        <v>4.9225287733527107E-3</v>
      </c>
      <c r="H7" s="17">
        <f>'Racial Demographics'!G7</f>
        <v>7.4740395208738666E-2</v>
      </c>
      <c r="I7" s="17">
        <f>'Racial Demographics'!H7</f>
        <v>0.14625770610159161</v>
      </c>
      <c r="J7" s="27">
        <f>IF(ISERROR('Voting Age'!B7/B7),"",'Voting Age'!B7/B7)</f>
        <v>0.77489979137854248</v>
      </c>
      <c r="K7" s="30">
        <f>IF(ISERROR('Voting Age'!C7/'Voting Age'!B7),"",'Voting Age'!C7/'Voting Age'!B7)</f>
        <v>0.87261782321979553</v>
      </c>
      <c r="L7" s="30">
        <f>IF(ISERROR('Voting Age'!D7/'Voting Age'!B7),"",'Voting Age'!D7/'Voting Age'!B7)</f>
        <v>4.3559803980882088E-3</v>
      </c>
      <c r="M7" s="30">
        <f>IF(ISERROR('Voting Age'!E7/'Voting Age'!B7),"",'Voting Age'!E7/'Voting Age'!B7)</f>
        <v>5.9123358944884748E-2</v>
      </c>
      <c r="N7" s="30">
        <f>IF(ISERROR('Voting Age'!J7/'Voting Age'!B7),"",'Voting Age'!J7/'Voting Age'!B7)</f>
        <v>0.1273821767802045</v>
      </c>
      <c r="O7" s="36"/>
      <c r="P7" s="36"/>
    </row>
    <row r="8" spans="1:104" ht="14.4" x14ac:dyDescent="0.3">
      <c r="A8" s="3">
        <v>6</v>
      </c>
      <c r="B8" s="7">
        <v>87633</v>
      </c>
      <c r="C8" s="7">
        <v>86043.542857142893</v>
      </c>
      <c r="D8" s="71">
        <f t="shared" si="0"/>
        <v>1.8472706842116726E-2</v>
      </c>
      <c r="E8" s="13">
        <f t="shared" si="1"/>
        <v>1589.4571428571071</v>
      </c>
      <c r="F8" s="16">
        <f>IF(ISERROR('Racial Demographics'!C8/'Racial Demographics'!B8),"",'Racial Demographics'!C8/'Racial Demographics'!B8)</f>
        <v>0.78558305661109396</v>
      </c>
      <c r="G8" s="16">
        <f>'Racial Demographics'!E8</f>
        <v>8.5207627263702027E-2</v>
      </c>
      <c r="H8" s="16">
        <f>'Racial Demographics'!G8</f>
        <v>6.859288167699383E-2</v>
      </c>
      <c r="I8" s="16">
        <f>'Racial Demographics'!H8</f>
        <v>0.21441694338890602</v>
      </c>
      <c r="J8" s="16">
        <f>IF(ISERROR('Voting Age'!B8/B8),"",'Voting Age'!B8/B8)</f>
        <v>0.81301564479134569</v>
      </c>
      <c r="K8" s="16">
        <f>IF(ISERROR('Voting Age'!C8/'Voting Age'!B8),"",'Voting Age'!C8/'Voting Age'!B8)</f>
        <v>0.81719932067315115</v>
      </c>
      <c r="L8" s="16">
        <f>IF(ISERROR('Voting Age'!D8/'Voting Age'!B8),"",'Voting Age'!D8/'Voting Age'!B8)</f>
        <v>7.6648841354723704E-2</v>
      </c>
      <c r="M8" s="16">
        <f>IF(ISERROR('Voting Age'!E8/'Voting Age'!B8),"",'Voting Age'!E8/'Voting Age'!B8)</f>
        <v>5.2830294608895816E-2</v>
      </c>
      <c r="N8" s="16">
        <f>IF(ISERROR('Voting Age'!J8/'Voting Age'!B8),"",'Voting Age'!J8/'Voting Age'!B8)</f>
        <v>0.18280067932684885</v>
      </c>
      <c r="O8" s="36"/>
      <c r="P8" s="36"/>
    </row>
    <row r="9" spans="1:104" ht="14.4" x14ac:dyDescent="0.3">
      <c r="A9" s="3">
        <v>7</v>
      </c>
      <c r="B9" s="6">
        <v>87139</v>
      </c>
      <c r="C9" s="6">
        <v>86043.542857142893</v>
      </c>
      <c r="D9" s="70">
        <f t="shared" si="0"/>
        <v>1.2731427675820858E-2</v>
      </c>
      <c r="E9" s="12">
        <f t="shared" si="1"/>
        <v>1095.4571428571071</v>
      </c>
      <c r="F9" s="17">
        <f>IF(ISERROR('Racial Demographics'!C9/'Racial Demographics'!B9),"",'Racial Demographics'!C9/'Racial Demographics'!B9)</f>
        <v>0.83608946625506375</v>
      </c>
      <c r="G9" s="17">
        <f>'Racial Demographics'!E9</f>
        <v>6.2371613169763251E-2</v>
      </c>
      <c r="H9" s="17">
        <f>'Racial Demographics'!G9</f>
        <v>5.2456420202205672E-2</v>
      </c>
      <c r="I9" s="17">
        <f>'Racial Demographics'!H9</f>
        <v>0.16391053374493625</v>
      </c>
      <c r="J9" s="27">
        <f>IF(ISERROR('Voting Age'!B9/B9),"",'Voting Age'!B9/B9)</f>
        <v>0.77455559508371685</v>
      </c>
      <c r="K9" s="30">
        <f>IF(ISERROR('Voting Age'!C9/'Voting Age'!B9),"",'Voting Age'!C9/'Voting Age'!B9)</f>
        <v>0.85100897857587343</v>
      </c>
      <c r="L9" s="30">
        <f>IF(ISERROR('Voting Age'!D9/'Voting Age'!B9),"",'Voting Age'!D9/'Voting Age'!B9)</f>
        <v>6.244999555516046E-2</v>
      </c>
      <c r="M9" s="30">
        <f>IF(ISERROR('Voting Age'!E9/'Voting Age'!B9),"",'Voting Age'!E9/'Voting Age'!B9)</f>
        <v>4.2077814324236226E-2</v>
      </c>
      <c r="N9" s="30">
        <f>IF(ISERROR('Voting Age'!J9/'Voting Age'!B9),"",'Voting Age'!J9/'Voting Age'!B9)</f>
        <v>0.1489910214241266</v>
      </c>
      <c r="O9" s="36"/>
      <c r="P9" s="36"/>
    </row>
    <row r="10" spans="1:104" ht="14.4" x14ac:dyDescent="0.3">
      <c r="A10" s="3">
        <v>8</v>
      </c>
      <c r="B10" s="7">
        <v>84746</v>
      </c>
      <c r="C10" s="7">
        <v>86043.542857142893</v>
      </c>
      <c r="D10" s="71">
        <f t="shared" si="0"/>
        <v>-1.5080072415162965E-2</v>
      </c>
      <c r="E10" s="13">
        <f t="shared" si="1"/>
        <v>-1297.5428571428929</v>
      </c>
      <c r="F10" s="16">
        <f>IF(ISERROR('Racial Demographics'!C10/'Racial Demographics'!B10),"",'Racial Demographics'!C10/'Racial Demographics'!B10)</f>
        <v>0.38105633304226749</v>
      </c>
      <c r="G10" s="16">
        <f>'Racial Demographics'!E10</f>
        <v>0.55505864583579168</v>
      </c>
      <c r="H10" s="16">
        <f>'Racial Demographics'!G10</f>
        <v>3.1777311023529133E-2</v>
      </c>
      <c r="I10" s="16">
        <f>'Racial Demographics'!H10</f>
        <v>0.61894366695773251</v>
      </c>
      <c r="J10" s="16">
        <f>IF(ISERROR('Voting Age'!B10/B10),"",'Voting Age'!B10/B10)</f>
        <v>0.79700516838552848</v>
      </c>
      <c r="K10" s="16">
        <f>IF(ISERROR('Voting Age'!C10/'Voting Age'!B10),"",'Voting Age'!C10/'Voting Age'!B10)</f>
        <v>0.40631893756569887</v>
      </c>
      <c r="L10" s="16">
        <f>IF(ISERROR('Voting Age'!D10/'Voting Age'!B10),"",'Voting Age'!D10/'Voting Age'!B10)</f>
        <v>0.53761307611447517</v>
      </c>
      <c r="M10" s="16">
        <f>IF(ISERROR('Voting Age'!E10/'Voting Age'!B10),"",'Voting Age'!E10/'Voting Age'!B10)</f>
        <v>2.7153072857290912E-2</v>
      </c>
      <c r="N10" s="16">
        <f>IF(ISERROR('Voting Age'!J10/'Voting Age'!B10),"",'Voting Age'!J10/'Voting Age'!B10)</f>
        <v>0.59368106243430108</v>
      </c>
      <c r="O10" s="36"/>
      <c r="P10" s="36"/>
    </row>
    <row r="11" spans="1:104" ht="14.4" x14ac:dyDescent="0.3">
      <c r="A11" s="3">
        <v>9</v>
      </c>
      <c r="B11" s="6">
        <v>86031</v>
      </c>
      <c r="C11" s="6">
        <v>86043.542857142893</v>
      </c>
      <c r="D11" s="70">
        <f t="shared" si="0"/>
        <v>-1.457733692314095E-4</v>
      </c>
      <c r="E11" s="12">
        <f t="shared" si="1"/>
        <v>-12.542857142892899</v>
      </c>
      <c r="F11" s="17">
        <f>IF(ISERROR('Racial Demographics'!C11/'Racial Demographics'!B11),"",'Racial Demographics'!C11/'Racial Demographics'!B11)</f>
        <v>0.36732108193558138</v>
      </c>
      <c r="G11" s="17">
        <f>'Racial Demographics'!E11</f>
        <v>0.5803605677023399</v>
      </c>
      <c r="H11" s="17">
        <f>'Racial Demographics'!G11</f>
        <v>2.7083260685101883E-2</v>
      </c>
      <c r="I11" s="17">
        <f>'Racial Demographics'!H11</f>
        <v>0.63267891806441867</v>
      </c>
      <c r="J11" s="27">
        <f>IF(ISERROR('Voting Age'!B11/B11),"",'Voting Age'!B11/B11)</f>
        <v>0.75630877241924421</v>
      </c>
      <c r="K11" s="30">
        <f>IF(ISERROR('Voting Age'!C11/'Voting Age'!B11),"",'Voting Age'!C11/'Voting Age'!B11)</f>
        <v>0.39887191467125688</v>
      </c>
      <c r="L11" s="30">
        <f>IF(ISERROR('Voting Age'!D11/'Voting Age'!B11),"",'Voting Age'!D11/'Voting Age'!B11)</f>
        <v>0.55411428395782747</v>
      </c>
      <c r="M11" s="30">
        <f>IF(ISERROR('Voting Age'!E11/'Voting Age'!B11),"",'Voting Age'!E11/'Voting Age'!B11)</f>
        <v>2.4621153905265421E-2</v>
      </c>
      <c r="N11" s="30">
        <f>IF(ISERROR('Voting Age'!J11/'Voting Age'!B11),"",'Voting Age'!J11/'Voting Age'!B11)</f>
        <v>0.60112808532874307</v>
      </c>
      <c r="O11" s="36"/>
      <c r="P11" s="36"/>
    </row>
    <row r="12" spans="1:104" ht="14.4" x14ac:dyDescent="0.3">
      <c r="A12" s="3">
        <v>10</v>
      </c>
      <c r="B12" s="7">
        <v>86509</v>
      </c>
      <c r="C12" s="7">
        <v>86043.542857142893</v>
      </c>
      <c r="D12" s="71">
        <f t="shared" si="0"/>
        <v>5.4095534354030523E-3</v>
      </c>
      <c r="E12" s="13">
        <f t="shared" si="1"/>
        <v>465.4571428571071</v>
      </c>
      <c r="F12" s="16">
        <f>IF(ISERROR('Racial Demographics'!C12/'Racial Demographics'!B12),"",'Racial Demographics'!C12/'Racial Demographics'!B12)</f>
        <v>0.70915164896137972</v>
      </c>
      <c r="G12" s="16">
        <f>'Racial Demographics'!E12</f>
        <v>0.22618455883202904</v>
      </c>
      <c r="H12" s="16">
        <f>'Racial Demographics'!G12</f>
        <v>2.6968292316406385E-2</v>
      </c>
      <c r="I12" s="16">
        <f>'Racial Demographics'!H12</f>
        <v>0.29084835103862028</v>
      </c>
      <c r="J12" s="16">
        <f>IF(ISERROR('Voting Age'!B12/B12),"",'Voting Age'!B12/B12)</f>
        <v>0.78047370793790238</v>
      </c>
      <c r="K12" s="16">
        <f>IF(ISERROR('Voting Age'!C12/'Voting Age'!B12),"",'Voting Age'!C12/'Voting Age'!B12)</f>
        <v>0.72807251399626771</v>
      </c>
      <c r="L12" s="16">
        <f>IF(ISERROR('Voting Age'!D12/'Voting Age'!B12),"",'Voting Age'!D12/'Voting Age'!B12)</f>
        <v>0.21785301697325157</v>
      </c>
      <c r="M12" s="16">
        <f>IF(ISERROR('Voting Age'!E12/'Voting Age'!B12),"",'Voting Age'!E12/'Voting Age'!B12)</f>
        <v>2.1223969904321811E-2</v>
      </c>
      <c r="N12" s="16">
        <f>IF(ISERROR('Voting Age'!J12/'Voting Age'!B12),"",'Voting Age'!J12/'Voting Age'!B12)</f>
        <v>0.27192748600373234</v>
      </c>
      <c r="O12" s="36"/>
      <c r="P12" s="36"/>
    </row>
    <row r="13" spans="1:104" ht="14.4" x14ac:dyDescent="0.3">
      <c r="A13" s="3">
        <v>11</v>
      </c>
      <c r="B13" s="6">
        <v>87691</v>
      </c>
      <c r="C13" s="6">
        <v>86043.542857142893</v>
      </c>
      <c r="D13" s="70">
        <f t="shared" si="0"/>
        <v>1.9146784153139317E-2</v>
      </c>
      <c r="E13" s="12">
        <f t="shared" si="1"/>
        <v>1647.4571428571071</v>
      </c>
      <c r="F13" s="17">
        <f>IF(ISERROR('Racial Demographics'!C13/'Racial Demographics'!B13),"",'Racial Demographics'!C13/'Racial Demographics'!B13)</f>
        <v>0.78998985072584416</v>
      </c>
      <c r="G13" s="17">
        <f>'Racial Demographics'!E13</f>
        <v>8.8367107228792013E-2</v>
      </c>
      <c r="H13" s="17">
        <f>'Racial Demographics'!G13</f>
        <v>5.5513108528811396E-2</v>
      </c>
      <c r="I13" s="17">
        <f>'Racial Demographics'!H13</f>
        <v>0.21001014927415584</v>
      </c>
      <c r="J13" s="27">
        <f>IF(ISERROR('Voting Age'!B13/B13),"",'Voting Age'!B13/B13)</f>
        <v>0.74670148589935115</v>
      </c>
      <c r="K13" s="30">
        <f>IF(ISERROR('Voting Age'!C13/'Voting Age'!B13),"",'Voting Age'!C13/'Voting Age'!B13)</f>
        <v>0.81168008063653996</v>
      </c>
      <c r="L13" s="30">
        <f>IF(ISERROR('Voting Age'!D13/'Voting Age'!B13),"",'Voting Age'!D13/'Voting Age'!B13)</f>
        <v>8.2469188594816653E-2</v>
      </c>
      <c r="M13" s="30">
        <f>IF(ISERROR('Voting Age'!E13/'Voting Age'!B13),"",'Voting Age'!E13/'Voting Age'!B13)</f>
        <v>4.5968936605629285E-2</v>
      </c>
      <c r="N13" s="30">
        <f>IF(ISERROR('Voting Age'!J13/'Voting Age'!B13),"",'Voting Age'!J13/'Voting Age'!B13)</f>
        <v>0.18831991936346004</v>
      </c>
      <c r="O13" s="36"/>
      <c r="P13" s="36"/>
    </row>
    <row r="14" spans="1:104" ht="14.4" x14ac:dyDescent="0.3">
      <c r="A14" s="3">
        <v>12</v>
      </c>
      <c r="B14" s="7">
        <v>88122</v>
      </c>
      <c r="C14" s="7">
        <v>86043.542857142893</v>
      </c>
      <c r="D14" s="71">
        <f t="shared" si="0"/>
        <v>2.4155875895393402E-2</v>
      </c>
      <c r="E14" s="13">
        <f t="shared" si="1"/>
        <v>2078.4571428571071</v>
      </c>
      <c r="F14" s="16">
        <f>IF(ISERROR('Racial Demographics'!C14/'Racial Demographics'!B14),"",'Racial Demographics'!C14/'Racial Demographics'!B14)</f>
        <v>0.33506956265177823</v>
      </c>
      <c r="G14" s="16">
        <f>'Racial Demographics'!E14</f>
        <v>0.54945416581557383</v>
      </c>
      <c r="H14" s="16">
        <f>'Racial Demographics'!G14</f>
        <v>8.3021265972174935E-2</v>
      </c>
      <c r="I14" s="16">
        <f>'Racial Demographics'!H14</f>
        <v>0.66493043734822177</v>
      </c>
      <c r="J14" s="16">
        <f>IF(ISERROR('Voting Age'!B14/B14),"",'Voting Age'!B14/B14)</f>
        <v>0.77696829395610634</v>
      </c>
      <c r="K14" s="16">
        <f>IF(ISERROR('Voting Age'!C14/'Voting Age'!B14),"",'Voting Age'!C14/'Voting Age'!B14)</f>
        <v>0.37239294268855522</v>
      </c>
      <c r="L14" s="16">
        <f>IF(ISERROR('Voting Age'!D14/'Voting Age'!B14),"",'Voting Age'!D14/'Voting Age'!B14)</f>
        <v>0.5295612548927966</v>
      </c>
      <c r="M14" s="16">
        <f>IF(ISERROR('Voting Age'!E14/'Voting Age'!B14),"",'Voting Age'!E14/'Voting Age'!B14)</f>
        <v>7.2398784833790975E-2</v>
      </c>
      <c r="N14" s="16">
        <f>IF(ISERROR('Voting Age'!J14/'Voting Age'!B14),"",'Voting Age'!J14/'Voting Age'!B14)</f>
        <v>0.62760705731144473</v>
      </c>
      <c r="O14" s="36"/>
      <c r="P14" s="36"/>
    </row>
    <row r="15" spans="1:104" ht="14.4" x14ac:dyDescent="0.3">
      <c r="A15" s="3">
        <v>13</v>
      </c>
      <c r="B15" s="6">
        <v>87995</v>
      </c>
      <c r="C15" s="6">
        <v>86043.542857142893</v>
      </c>
      <c r="D15" s="70">
        <f t="shared" si="0"/>
        <v>2.2679879024706001E-2</v>
      </c>
      <c r="E15" s="12">
        <f t="shared" si="1"/>
        <v>1951.4571428571071</v>
      </c>
      <c r="F15" s="17">
        <f>IF(ISERROR('Racial Demographics'!C15/'Racial Demographics'!B15),"",'Racial Demographics'!C15/'Racial Demographics'!B15)</f>
        <v>0.65551451787033355</v>
      </c>
      <c r="G15" s="17">
        <f>'Racial Demographics'!E15</f>
        <v>0.22836524802545599</v>
      </c>
      <c r="H15" s="17">
        <f>'Racial Demographics'!G15</f>
        <v>5.0741519404511617E-2</v>
      </c>
      <c r="I15" s="17">
        <f>'Racial Demographics'!H15</f>
        <v>0.34448548212966645</v>
      </c>
      <c r="J15" s="27">
        <f>IF(ISERROR('Voting Age'!B15/B15),"",'Voting Age'!B15/B15)</f>
        <v>0.77543042218307856</v>
      </c>
      <c r="K15" s="30">
        <f>IF(ISERROR('Voting Age'!C15/'Voting Age'!B15),"",'Voting Age'!C15/'Voting Age'!B15)</f>
        <v>0.69239675235219977</v>
      </c>
      <c r="L15" s="30">
        <f>IF(ISERROR('Voting Age'!D15/'Voting Age'!B15),"",'Voting Age'!D15/'Voting Age'!B15)</f>
        <v>0.20746255532432512</v>
      </c>
      <c r="M15" s="30">
        <f>IF(ISERROR('Voting Age'!E15/'Voting Age'!B15),"",'Voting Age'!E15/'Voting Age'!B15)</f>
        <v>4.2310285195064044E-2</v>
      </c>
      <c r="N15" s="30">
        <f>IF(ISERROR('Voting Age'!J15/'Voting Age'!B15),"",'Voting Age'!J15/'Voting Age'!B15)</f>
        <v>0.30760324764780023</v>
      </c>
      <c r="O15" s="36"/>
      <c r="P15" s="36"/>
    </row>
    <row r="16" spans="1:104" ht="14.4" x14ac:dyDescent="0.3">
      <c r="A16" s="3">
        <v>14</v>
      </c>
      <c r="B16" s="7">
        <v>88142</v>
      </c>
      <c r="C16" s="7">
        <v>86043.542857142893</v>
      </c>
      <c r="D16" s="71">
        <f t="shared" si="0"/>
        <v>2.4388316347470157E-2</v>
      </c>
      <c r="E16" s="13">
        <f t="shared" si="1"/>
        <v>2098.4571428571071</v>
      </c>
      <c r="F16" s="16">
        <f>IF(ISERROR('Racial Demographics'!C16/'Racial Demographics'!B16),"",'Racial Demographics'!C16/'Racial Demographics'!B16)</f>
        <v>0.6803453518186563</v>
      </c>
      <c r="G16" s="16">
        <f>'Racial Demographics'!E16</f>
        <v>0.19524176896371764</v>
      </c>
      <c r="H16" s="16">
        <f>'Racial Demographics'!G16</f>
        <v>3.899389621292914E-2</v>
      </c>
      <c r="I16" s="16">
        <f>'Racial Demographics'!H16</f>
        <v>0.31965464818134376</v>
      </c>
      <c r="J16" s="16">
        <f>IF(ISERROR('Voting Age'!B16/B16),"",'Voting Age'!B16/B16)</f>
        <v>0.79741780309046761</v>
      </c>
      <c r="K16" s="16">
        <f>IF(ISERROR('Voting Age'!C16/'Voting Age'!B16),"",'Voting Age'!C16/'Voting Age'!B16)</f>
        <v>0.70527558831061665</v>
      </c>
      <c r="L16" s="16">
        <f>IF(ISERROR('Voting Age'!D16/'Voting Age'!B16),"",'Voting Age'!D16/'Voting Age'!B16)</f>
        <v>0.18303787382978118</v>
      </c>
      <c r="M16" s="16">
        <f>IF(ISERROR('Voting Age'!E16/'Voting Age'!B16),"",'Voting Age'!E16/'Voting Age'!B16)</f>
        <v>3.4046609566627778E-2</v>
      </c>
      <c r="N16" s="16">
        <f>IF(ISERROR('Voting Age'!J16/'Voting Age'!B16),"",'Voting Age'!J16/'Voting Age'!B16)</f>
        <v>0.2947244116893834</v>
      </c>
      <c r="O16" s="36"/>
      <c r="P16" s="36"/>
    </row>
    <row r="17" spans="1:16" ht="14.4" x14ac:dyDescent="0.3">
      <c r="A17" s="3">
        <v>15</v>
      </c>
      <c r="B17" s="6">
        <v>88233</v>
      </c>
      <c r="C17" s="6">
        <v>86043.542857142893</v>
      </c>
      <c r="D17" s="70">
        <f t="shared" si="0"/>
        <v>2.5445920404419394E-2</v>
      </c>
      <c r="E17" s="12">
        <f t="shared" si="1"/>
        <v>2189.4571428571071</v>
      </c>
      <c r="F17" s="17">
        <f>IF(ISERROR('Racial Demographics'!C17/'Racial Demographics'!B17),"",'Racial Demographics'!C17/'Racial Demographics'!B17)</f>
        <v>0.22171976471388255</v>
      </c>
      <c r="G17" s="17">
        <f>'Racial Demographics'!E17</f>
        <v>0.5694354719889384</v>
      </c>
      <c r="H17" s="17">
        <f>'Racial Demographics'!G17</f>
        <v>0.17323450409710653</v>
      </c>
      <c r="I17" s="17">
        <f>'Racial Demographics'!H17</f>
        <v>0.77828023528611745</v>
      </c>
      <c r="J17" s="27">
        <f>IF(ISERROR('Voting Age'!B17/B17),"",'Voting Age'!B17/B17)</f>
        <v>0.74673874854079536</v>
      </c>
      <c r="K17" s="30">
        <f>IF(ISERROR('Voting Age'!C17/'Voting Age'!B17),"",'Voting Age'!C17/'Voting Age'!B17)</f>
        <v>0.25267503452881451</v>
      </c>
      <c r="L17" s="30">
        <f>IF(ISERROR('Voting Age'!D17/'Voting Age'!B17),"",'Voting Age'!D17/'Voting Age'!B17)</f>
        <v>0.56206838981893237</v>
      </c>
      <c r="M17" s="30">
        <f>IF(ISERROR('Voting Age'!E17/'Voting Age'!B17),"",'Voting Age'!E17/'Voting Age'!B17)</f>
        <v>0.14691820844779699</v>
      </c>
      <c r="N17" s="30">
        <f>IF(ISERROR('Voting Age'!J17/'Voting Age'!B17),"",'Voting Age'!J17/'Voting Age'!B17)</f>
        <v>0.74732496547118554</v>
      </c>
      <c r="O17" s="36"/>
      <c r="P17" s="36"/>
    </row>
    <row r="18" spans="1:16" ht="14.4" x14ac:dyDescent="0.3">
      <c r="A18" s="3">
        <v>16</v>
      </c>
      <c r="B18" s="7">
        <v>88036</v>
      </c>
      <c r="C18" s="7">
        <v>86043.542857142893</v>
      </c>
      <c r="D18" s="71">
        <f t="shared" si="0"/>
        <v>2.3156381951463353E-2</v>
      </c>
      <c r="E18" s="13">
        <f t="shared" si="1"/>
        <v>1992.4571428571071</v>
      </c>
      <c r="F18" s="16">
        <f>IF(ISERROR('Racial Demographics'!C18/'Racial Demographics'!B18),"",'Racial Demographics'!C18/'Racial Demographics'!B18)</f>
        <v>0.75381662047344267</v>
      </c>
      <c r="G18" s="16">
        <f>'Racial Demographics'!E18</f>
        <v>0.11254486800854197</v>
      </c>
      <c r="H18" s="16">
        <f>'Racial Demographics'!G18</f>
        <v>7.4355945295106543E-2</v>
      </c>
      <c r="I18" s="16">
        <f>'Racial Demographics'!H18</f>
        <v>0.24618337952655731</v>
      </c>
      <c r="J18" s="16">
        <f>IF(ISERROR('Voting Age'!B18/B18),"",'Voting Age'!B18/B18)</f>
        <v>0.74758053523558543</v>
      </c>
      <c r="K18" s="16">
        <f>IF(ISERROR('Voting Age'!C18/'Voting Age'!B18),"",'Voting Age'!C18/'Voting Age'!B18)</f>
        <v>0.78340474671042637</v>
      </c>
      <c r="L18" s="16">
        <f>IF(ISERROR('Voting Age'!D18/'Voting Age'!B18),"",'Voting Age'!D18/'Voting Age'!B18)</f>
        <v>0.10148296714984653</v>
      </c>
      <c r="M18" s="16">
        <f>IF(ISERROR('Voting Age'!E18/'Voting Age'!B18),"",'Voting Age'!E18/'Voting Age'!B18)</f>
        <v>5.874130124289665E-2</v>
      </c>
      <c r="N18" s="16">
        <f>IF(ISERROR('Voting Age'!J18/'Voting Age'!B18),"",'Voting Age'!J18/'Voting Age'!B18)</f>
        <v>0.21659525328957366</v>
      </c>
      <c r="O18" s="36"/>
      <c r="P18" s="36"/>
    </row>
    <row r="19" spans="1:16" ht="14.4" x14ac:dyDescent="0.3">
      <c r="A19" s="3">
        <v>17</v>
      </c>
      <c r="B19" s="6">
        <v>88291</v>
      </c>
      <c r="C19" s="6">
        <v>86043.542857142893</v>
      </c>
      <c r="D19" s="70">
        <f t="shared" si="0"/>
        <v>2.6119997715441986E-2</v>
      </c>
      <c r="E19" s="12">
        <f t="shared" si="1"/>
        <v>2247.4571428571071</v>
      </c>
      <c r="F19" s="17">
        <f>IF(ISERROR('Racial Demographics'!C19/'Racial Demographics'!B19),"",'Racial Demographics'!C19/'Racial Demographics'!B19)</f>
        <v>0.70408082364000857</v>
      </c>
      <c r="G19" s="17">
        <f>'Racial Demographics'!E19</f>
        <v>0.1628025506563523</v>
      </c>
      <c r="H19" s="17">
        <f>'Racial Demographics'!G19</f>
        <v>5.8284536362709673E-2</v>
      </c>
      <c r="I19" s="17">
        <f>'Racial Demographics'!H19</f>
        <v>0.29591917635999138</v>
      </c>
      <c r="J19" s="27">
        <f>IF(ISERROR('Voting Age'!B19/B19),"",'Voting Age'!B19/B19)</f>
        <v>0.78844955884518242</v>
      </c>
      <c r="K19" s="30">
        <f>IF(ISERROR('Voting Age'!C19/'Voting Age'!B19),"",'Voting Age'!C19/'Voting Age'!B19)</f>
        <v>0.73144383951273473</v>
      </c>
      <c r="L19" s="30">
        <f>IF(ISERROR('Voting Age'!D19/'Voting Age'!B19),"",'Voting Age'!D19/'Voting Age'!B19)</f>
        <v>0.14997198799074885</v>
      </c>
      <c r="M19" s="30">
        <f>IF(ISERROR('Voting Age'!E19/'Voting Age'!B19),"",'Voting Age'!E19/'Voting Age'!B19)</f>
        <v>4.95884389410024E-2</v>
      </c>
      <c r="N19" s="30">
        <f>IF(ISERROR('Voting Age'!J19/'Voting Age'!B19),"",'Voting Age'!J19/'Voting Age'!B19)</f>
        <v>0.26855616048726533</v>
      </c>
      <c r="O19" s="36"/>
      <c r="P19" s="36"/>
    </row>
    <row r="20" spans="1:16" ht="14.4" x14ac:dyDescent="0.3">
      <c r="A20" s="3">
        <v>18</v>
      </c>
      <c r="B20" s="7">
        <v>86919</v>
      </c>
      <c r="C20" s="7">
        <v>86043.542857142893</v>
      </c>
      <c r="D20" s="71">
        <f t="shared" si="0"/>
        <v>1.0174582702976545E-2</v>
      </c>
      <c r="E20" s="13">
        <f t="shared" si="1"/>
        <v>875.4571428571071</v>
      </c>
      <c r="F20" s="16">
        <f>IF(ISERROR('Racial Demographics'!C20/'Racial Demographics'!B20),"",'Racial Demographics'!C20/'Racial Demographics'!B20)</f>
        <v>0.85798271954348304</v>
      </c>
      <c r="G20" s="16">
        <f>'Racial Demographics'!E20</f>
        <v>4.3178131363683432E-2</v>
      </c>
      <c r="H20" s="16">
        <f>'Racial Demographics'!G20</f>
        <v>4.3810904405250865E-2</v>
      </c>
      <c r="I20" s="16">
        <f>'Racial Demographics'!H20</f>
        <v>0.14201728045651699</v>
      </c>
      <c r="J20" s="16">
        <f>IF(ISERROR('Voting Age'!B20/B20),"",'Voting Age'!B20/B20)</f>
        <v>0.77017683130270709</v>
      </c>
      <c r="K20" s="16">
        <f>IF(ISERROR('Voting Age'!C20/'Voting Age'!B20),"",'Voting Age'!C20/'Voting Age'!B20)</f>
        <v>0.87189101175627026</v>
      </c>
      <c r="L20" s="16">
        <f>IF(ISERROR('Voting Age'!D20/'Voting Age'!B20),"",'Voting Age'!D20/'Voting Age'!B20)</f>
        <v>4.2364399563808018E-2</v>
      </c>
      <c r="M20" s="16">
        <f>IF(ISERROR('Voting Age'!E20/'Voting Age'!B20),"",'Voting Age'!E20/'Voting Age'!B20)</f>
        <v>3.4058826165543822E-2</v>
      </c>
      <c r="N20" s="16">
        <f>IF(ISERROR('Voting Age'!J20/'Voting Age'!B20),"",'Voting Age'!J20/'Voting Age'!B20)</f>
        <v>0.12810898824372974</v>
      </c>
      <c r="O20" s="36"/>
      <c r="P20" s="36"/>
    </row>
    <row r="21" spans="1:16" ht="14.4" x14ac:dyDescent="0.3">
      <c r="A21" s="3">
        <v>19</v>
      </c>
      <c r="B21" s="6">
        <v>87870</v>
      </c>
      <c r="C21" s="6">
        <v>86043.542857142893</v>
      </c>
      <c r="D21" s="70">
        <f t="shared" si="0"/>
        <v>2.122712619922628E-2</v>
      </c>
      <c r="E21" s="12">
        <f t="shared" si="1"/>
        <v>1826.4571428571071</v>
      </c>
      <c r="F21" s="17">
        <f>IF(ISERROR('Racial Demographics'!C21/'Racial Demographics'!B21),"",'Racial Demographics'!C21/'Racial Demographics'!B21)</f>
        <v>0.72940707863889842</v>
      </c>
      <c r="G21" s="17">
        <f>'Racial Demographics'!E21</f>
        <v>0.19510640719244338</v>
      </c>
      <c r="H21" s="17">
        <f>'Racial Demographics'!G21</f>
        <v>3.9695003983156937E-2</v>
      </c>
      <c r="I21" s="17">
        <f>'Racial Demographics'!H21</f>
        <v>0.27059292136110163</v>
      </c>
      <c r="J21" s="27">
        <f>IF(ISERROR('Voting Age'!B21/B21),"",'Voting Age'!B21/B21)</f>
        <v>0.7493797655627632</v>
      </c>
      <c r="K21" s="30">
        <f>IF(ISERROR('Voting Age'!C21/'Voting Age'!B21),"",'Voting Age'!C21/'Voting Age'!B21)</f>
        <v>0.75496598226217959</v>
      </c>
      <c r="L21" s="30">
        <f>IF(ISERROR('Voting Age'!D21/'Voting Age'!B21),"",'Voting Age'!D21/'Voting Age'!B21)</f>
        <v>0.18235937310168873</v>
      </c>
      <c r="M21" s="30">
        <f>IF(ISERROR('Voting Age'!E21/'Voting Age'!B21),"",'Voting Age'!E21/'Voting Age'!B21)</f>
        <v>3.0858947879965983E-2</v>
      </c>
      <c r="N21" s="30">
        <f>IF(ISERROR('Voting Age'!J21/'Voting Age'!B21),"",'Voting Age'!J21/'Voting Age'!B21)</f>
        <v>0.24503401773782044</v>
      </c>
      <c r="O21" s="36"/>
      <c r="P21" s="36"/>
    </row>
    <row r="22" spans="1:16" ht="14.4" x14ac:dyDescent="0.3">
      <c r="A22" s="3">
        <v>20</v>
      </c>
      <c r="B22" s="7">
        <v>86347</v>
      </c>
      <c r="C22" s="7">
        <v>86043.542857142893</v>
      </c>
      <c r="D22" s="71">
        <f t="shared" si="0"/>
        <v>3.5267857735813311E-3</v>
      </c>
      <c r="E22" s="13">
        <f t="shared" si="1"/>
        <v>303.4571428571071</v>
      </c>
      <c r="F22" s="16">
        <f>IF(ISERROR('Racial Demographics'!C22/'Racial Demographics'!B22),"",'Racial Demographics'!C22/'Racial Demographics'!B22)</f>
        <v>0.67789268880215869</v>
      </c>
      <c r="G22" s="16">
        <f>'Racial Demographics'!E22</f>
        <v>0.20185993723001378</v>
      </c>
      <c r="H22" s="16">
        <f>'Racial Demographics'!G22</f>
        <v>6.7356132812952385E-2</v>
      </c>
      <c r="I22" s="16">
        <f>'Racial Demographics'!H22</f>
        <v>0.32210731119784125</v>
      </c>
      <c r="J22" s="16">
        <f>IF(ISERROR('Voting Age'!B22/B22),"",'Voting Age'!B22/B22)</f>
        <v>0.75218594739828826</v>
      </c>
      <c r="K22" s="16">
        <f>IF(ISERROR('Voting Age'!C22/'Voting Age'!B22),"",'Voting Age'!C22/'Voting Age'!B22)</f>
        <v>0.72193567260465907</v>
      </c>
      <c r="L22" s="16">
        <f>IF(ISERROR('Voting Age'!D22/'Voting Age'!B22),"",'Voting Age'!D22/'Voting Age'!B22)</f>
        <v>0.17336679548568878</v>
      </c>
      <c r="M22" s="16">
        <f>IF(ISERROR('Voting Age'!E22/'Voting Age'!B22),"",'Voting Age'!E22/'Voting Age'!B22)</f>
        <v>5.7044758194891375E-2</v>
      </c>
      <c r="N22" s="16">
        <f>IF(ISERROR('Voting Age'!J22/'Voting Age'!B22),"",'Voting Age'!J22/'Voting Age'!B22)</f>
        <v>0.27806432739534098</v>
      </c>
      <c r="O22" s="36"/>
      <c r="P22" s="36"/>
    </row>
    <row r="23" spans="1:16" ht="14.4" x14ac:dyDescent="0.3">
      <c r="A23" s="3">
        <v>21</v>
      </c>
      <c r="B23" s="6">
        <v>86220</v>
      </c>
      <c r="C23" s="6">
        <v>86043.542857142893</v>
      </c>
      <c r="D23" s="70">
        <f t="shared" si="0"/>
        <v>2.0507889028939319E-3</v>
      </c>
      <c r="E23" s="12">
        <f t="shared" si="1"/>
        <v>176.4571428571071</v>
      </c>
      <c r="F23" s="17">
        <f>IF(ISERROR('Racial Demographics'!C23/'Racial Demographics'!B23),"",'Racial Demographics'!C23/'Racial Demographics'!B23)</f>
        <v>0.90606587798654603</v>
      </c>
      <c r="G23" s="17">
        <f>'Racial Demographics'!E23</f>
        <v>1.4254233356529807E-2</v>
      </c>
      <c r="H23" s="17">
        <f>'Racial Demographics'!G23</f>
        <v>2.9181164463001622E-2</v>
      </c>
      <c r="I23" s="17">
        <f>'Racial Demographics'!H23</f>
        <v>9.3934122013453955E-2</v>
      </c>
      <c r="J23" s="27">
        <f>IF(ISERROR('Voting Age'!B23/B23),"",'Voting Age'!B23/B23)</f>
        <v>0.76271166782649036</v>
      </c>
      <c r="K23" s="30">
        <f>IF(ISERROR('Voting Age'!C23/'Voting Age'!B23),"",'Voting Age'!C23/'Voting Age'!B23)</f>
        <v>0.91852313681361297</v>
      </c>
      <c r="L23" s="30">
        <f>IF(ISERROR('Voting Age'!D23/'Voting Age'!B23),"",'Voting Age'!D23/'Voting Age'!B23)</f>
        <v>1.1921959824211919E-2</v>
      </c>
      <c r="M23" s="30">
        <f>IF(ISERROR('Voting Age'!E23/'Voting Age'!B23),"",'Voting Age'!E23/'Voting Age'!B23)</f>
        <v>2.2703426042791321E-2</v>
      </c>
      <c r="N23" s="30">
        <f>IF(ISERROR('Voting Age'!J23/'Voting Age'!B23),"",'Voting Age'!J23/'Voting Age'!B23)</f>
        <v>8.1476863186387069E-2</v>
      </c>
      <c r="O23" s="36"/>
      <c r="P23" s="36"/>
    </row>
    <row r="24" spans="1:16" ht="14.4" x14ac:dyDescent="0.3">
      <c r="A24" s="3">
        <v>22</v>
      </c>
      <c r="B24" s="7">
        <v>85266</v>
      </c>
      <c r="C24" s="7">
        <v>86043.542857142893</v>
      </c>
      <c r="D24" s="71">
        <f t="shared" si="0"/>
        <v>-9.0366206611673158E-3</v>
      </c>
      <c r="E24" s="13">
        <f t="shared" si="1"/>
        <v>-777.5428571428929</v>
      </c>
      <c r="F24" s="16">
        <f>IF(ISERROR('Racial Demographics'!C24/'Racial Demographics'!B24),"",'Racial Demographics'!C24/'Racial Demographics'!B24)</f>
        <v>0.89158632983838815</v>
      </c>
      <c r="G24" s="16">
        <f>'Racial Demographics'!E24</f>
        <v>1.2513780404850702E-2</v>
      </c>
      <c r="H24" s="16">
        <f>'Racial Demographics'!G24</f>
        <v>5.0113761640044094E-2</v>
      </c>
      <c r="I24" s="16">
        <f>'Racial Demographics'!H24</f>
        <v>0.10841367016161189</v>
      </c>
      <c r="J24" s="16">
        <f>IF(ISERROR('Voting Age'!B24/B24),"",'Voting Age'!B24/B24)</f>
        <v>0.78192949123918087</v>
      </c>
      <c r="K24" s="16">
        <f>IF(ISERROR('Voting Age'!C24/'Voting Age'!B24),"",'Voting Age'!C24/'Voting Age'!B24)</f>
        <v>0.90558255339572835</v>
      </c>
      <c r="L24" s="16">
        <f>IF(ISERROR('Voting Age'!D24/'Voting Age'!B24),"",'Voting Age'!D24/'Voting Age'!B24)</f>
        <v>1.130909527237821E-2</v>
      </c>
      <c r="M24" s="16">
        <f>IF(ISERROR('Voting Age'!E24/'Voting Age'!B24),"",'Voting Age'!E24/'Voting Age'!B24)</f>
        <v>3.7317014638828895E-2</v>
      </c>
      <c r="N24" s="16">
        <f>IF(ISERROR('Voting Age'!J24/'Voting Age'!B24),"",'Voting Age'!J24/'Voting Age'!B24)</f>
        <v>9.4417446604271663E-2</v>
      </c>
      <c r="O24" s="36"/>
      <c r="P24" s="36"/>
    </row>
    <row r="25" spans="1:16" ht="14.4" x14ac:dyDescent="0.3">
      <c r="A25" s="3">
        <v>23</v>
      </c>
      <c r="B25" s="6">
        <v>85228</v>
      </c>
      <c r="C25" s="6">
        <v>86043.542857142893</v>
      </c>
      <c r="D25" s="70">
        <f t="shared" si="0"/>
        <v>-9.4782575201131525E-3</v>
      </c>
      <c r="E25" s="12">
        <f t="shared" si="1"/>
        <v>-815.5428571428929</v>
      </c>
      <c r="F25" s="17">
        <f>IF(ISERROR('Racial Demographics'!C25/'Racial Demographics'!B25),"",'Racial Demographics'!C25/'Racial Demographics'!B25)</f>
        <v>0.92231426291828977</v>
      </c>
      <c r="G25" s="17">
        <f>'Racial Demographics'!E25</f>
        <v>4.6228938846388512E-3</v>
      </c>
      <c r="H25" s="17">
        <f>'Racial Demographics'!G25</f>
        <v>2.2398742197399915E-2</v>
      </c>
      <c r="I25" s="17">
        <f>'Racial Demographics'!H25</f>
        <v>7.7685737081710241E-2</v>
      </c>
      <c r="J25" s="27">
        <f>IF(ISERROR('Voting Age'!B25/B25),"",'Voting Age'!B25/B25)</f>
        <v>0.81292532970385323</v>
      </c>
      <c r="K25" s="30">
        <f>IF(ISERROR('Voting Age'!C25/'Voting Age'!B25),"",'Voting Age'!C25/'Voting Age'!B25)</f>
        <v>0.92855493331793781</v>
      </c>
      <c r="L25" s="30">
        <f>IF(ISERROR('Voting Age'!D25/'Voting Age'!B25),"",'Voting Age'!D25/'Voting Age'!B25)</f>
        <v>4.9362046071243001E-3</v>
      </c>
      <c r="M25" s="30">
        <f>IF(ISERROR('Voting Age'!E25/'Voting Age'!B25),"",'Voting Age'!E25/'Voting Age'!B25)</f>
        <v>1.785404999711333E-2</v>
      </c>
      <c r="N25" s="30">
        <f>IF(ISERROR('Voting Age'!J25/'Voting Age'!B25),"",'Voting Age'!J25/'Voting Age'!B25)</f>
        <v>7.1445066682062242E-2</v>
      </c>
      <c r="O25" s="36"/>
      <c r="P25" s="36"/>
    </row>
    <row r="26" spans="1:16" ht="14.4" x14ac:dyDescent="0.3">
      <c r="A26" s="3">
        <v>24</v>
      </c>
      <c r="B26" s="7">
        <v>87083</v>
      </c>
      <c r="C26" s="7">
        <v>86043.542857142893</v>
      </c>
      <c r="D26" s="71">
        <f t="shared" si="0"/>
        <v>1.2080594410005942E-2</v>
      </c>
      <c r="E26" s="13">
        <f t="shared" si="1"/>
        <v>1039.4571428571071</v>
      </c>
      <c r="F26" s="16">
        <f>IF(ISERROR('Racial Demographics'!C26/'Racial Demographics'!B26),"",'Racial Demographics'!C26/'Racial Demographics'!B26)</f>
        <v>0.8953182595914243</v>
      </c>
      <c r="G26" s="16">
        <f>'Racial Demographics'!E26</f>
        <v>1.6386665594892231E-2</v>
      </c>
      <c r="H26" s="16">
        <f>'Racial Demographics'!G26</f>
        <v>3.4116877002400008E-2</v>
      </c>
      <c r="I26" s="16">
        <f>'Racial Demographics'!H26</f>
        <v>0.10468174040857572</v>
      </c>
      <c r="J26" s="16">
        <f>IF(ISERROR('Voting Age'!B26/B26),"",'Voting Age'!B26/B26)</f>
        <v>0.76766992409540324</v>
      </c>
      <c r="K26" s="16">
        <f>IF(ISERROR('Voting Age'!C26/'Voting Age'!B26),"",'Voting Age'!C26/'Voting Age'!B26)</f>
        <v>0.90616445528114764</v>
      </c>
      <c r="L26" s="16">
        <f>IF(ISERROR('Voting Age'!D26/'Voting Age'!B26),"",'Voting Age'!D26/'Voting Age'!B26)</f>
        <v>1.5183018952596073E-2</v>
      </c>
      <c r="M26" s="16">
        <f>IF(ISERROR('Voting Age'!E26/'Voting Age'!B26),"",'Voting Age'!E26/'Voting Age'!B26)</f>
        <v>2.6506708949753932E-2</v>
      </c>
      <c r="N26" s="16">
        <f>IF(ISERROR('Voting Age'!J26/'Voting Age'!B26),"",'Voting Age'!J26/'Voting Age'!B26)</f>
        <v>9.3835544718852373E-2</v>
      </c>
      <c r="O26" s="36"/>
      <c r="P26" s="36"/>
    </row>
    <row r="27" spans="1:16" ht="14.4" x14ac:dyDescent="0.3">
      <c r="A27" s="3">
        <v>25</v>
      </c>
      <c r="B27" s="6">
        <v>87991</v>
      </c>
      <c r="C27" s="6">
        <v>86043.542857142893</v>
      </c>
      <c r="D27" s="70">
        <f t="shared" si="0"/>
        <v>2.2633390934290652E-2</v>
      </c>
      <c r="E27" s="12">
        <f t="shared" si="1"/>
        <v>1947.4571428571071</v>
      </c>
      <c r="F27" s="17">
        <f>IF(ISERROR('Racial Demographics'!C27/'Racial Demographics'!B27),"",'Racial Demographics'!C27/'Racial Demographics'!B27)</f>
        <v>0.7938993760725529</v>
      </c>
      <c r="G27" s="17">
        <f>'Racial Demographics'!E27</f>
        <v>5.0732461274448526E-2</v>
      </c>
      <c r="H27" s="17">
        <f>'Racial Demographics'!G27</f>
        <v>0.10296507597367913</v>
      </c>
      <c r="I27" s="17">
        <f>'Racial Demographics'!H27</f>
        <v>0.20610062392744713</v>
      </c>
      <c r="J27" s="27">
        <f>IF(ISERROR('Voting Age'!B27/B27),"",'Voting Age'!B27/B27)</f>
        <v>0.77012421724949143</v>
      </c>
      <c r="K27" s="30">
        <f>IF(ISERROR('Voting Age'!C27/'Voting Age'!B27),"",'Voting Age'!C27/'Voting Age'!B27)</f>
        <v>0.81196505519154716</v>
      </c>
      <c r="L27" s="30">
        <f>IF(ISERROR('Voting Age'!D27/'Voting Age'!B27),"",'Voting Age'!D27/'Voting Age'!B27)</f>
        <v>5.092674576471283E-2</v>
      </c>
      <c r="M27" s="30">
        <f>IF(ISERROR('Voting Age'!E27/'Voting Age'!B27),"",'Voting Age'!E27/'Voting Age'!B27)</f>
        <v>8.519272770202467E-2</v>
      </c>
      <c r="N27" s="30">
        <f>IF(ISERROR('Voting Age'!J27/'Voting Age'!B27),"",'Voting Age'!J27/'Voting Age'!B27)</f>
        <v>0.18803494480845287</v>
      </c>
      <c r="O27" s="36"/>
      <c r="P27" s="36"/>
    </row>
    <row r="28" spans="1:16" ht="14.4" x14ac:dyDescent="0.3">
      <c r="A28" s="3">
        <v>26</v>
      </c>
      <c r="B28" s="7">
        <v>85205</v>
      </c>
      <c r="C28" s="7">
        <v>86043.542857142893</v>
      </c>
      <c r="D28" s="71">
        <f t="shared" si="0"/>
        <v>-9.7455640400014205E-3</v>
      </c>
      <c r="E28" s="13">
        <f t="shared" si="1"/>
        <v>-838.5428571428929</v>
      </c>
      <c r="F28" s="16">
        <f>IF(ISERROR('Racial Demographics'!C28/'Racial Demographics'!B28),"",'Racial Demographics'!C28/'Racial Demographics'!B28)</f>
        <v>0.83455196291297462</v>
      </c>
      <c r="G28" s="16">
        <f>'Racial Demographics'!E28</f>
        <v>1.3672906519570448E-2</v>
      </c>
      <c r="H28" s="16">
        <f>'Racial Demographics'!G28</f>
        <v>7.108737750132034E-2</v>
      </c>
      <c r="I28" s="16">
        <f>'Racial Demographics'!H28</f>
        <v>0.16544803708702541</v>
      </c>
      <c r="J28" s="16">
        <f>IF(ISERROR('Voting Age'!B28/B28),"",'Voting Age'!B28/B28)</f>
        <v>0.75805410480605595</v>
      </c>
      <c r="K28" s="16">
        <f>IF(ISERROR('Voting Age'!C28/'Voting Age'!B28),"",'Voting Age'!C28/'Voting Age'!B28)</f>
        <v>0.85279455023997519</v>
      </c>
      <c r="L28" s="16">
        <f>IF(ISERROR('Voting Age'!D28/'Voting Age'!B28),"",'Voting Age'!D28/'Voting Age'!B28)</f>
        <v>1.3376683697166745E-2</v>
      </c>
      <c r="M28" s="16">
        <f>IF(ISERROR('Voting Age'!E28/'Voting Age'!B28),"",'Voting Age'!E28/'Voting Age'!B28)</f>
        <v>5.8074005263972751E-2</v>
      </c>
      <c r="N28" s="16">
        <f>IF(ISERROR('Voting Age'!J28/'Voting Age'!B28),"",'Voting Age'!J28/'Voting Age'!B28)</f>
        <v>0.14720544976002478</v>
      </c>
      <c r="O28" s="36"/>
      <c r="P28" s="36"/>
    </row>
    <row r="29" spans="1:16" ht="14.4" x14ac:dyDescent="0.3">
      <c r="A29" s="3">
        <v>27</v>
      </c>
      <c r="B29" s="6">
        <v>84320</v>
      </c>
      <c r="C29" s="6">
        <v>86043.542857142893</v>
      </c>
      <c r="D29" s="70">
        <f t="shared" si="0"/>
        <v>-2.0031054044397863E-2</v>
      </c>
      <c r="E29" s="12">
        <f t="shared" si="1"/>
        <v>-1723.5428571428929</v>
      </c>
      <c r="F29" s="17">
        <f>IF(ISERROR('Racial Demographics'!C29/'Racial Demographics'!B29),"",'Racial Demographics'!C29/'Racial Demographics'!B29)</f>
        <v>0.60158918406072104</v>
      </c>
      <c r="G29" s="17">
        <f>'Racial Demographics'!E29</f>
        <v>8.9705882352941177E-2</v>
      </c>
      <c r="H29" s="17">
        <f>'Racial Demographics'!G29</f>
        <v>0.20262096774193547</v>
      </c>
      <c r="I29" s="17">
        <f>'Racial Demographics'!H29</f>
        <v>0.39841081593927896</v>
      </c>
      <c r="J29" s="27">
        <f>IF(ISERROR('Voting Age'!B29/B29),"",'Voting Age'!B29/B29)</f>
        <v>0.76081593927893743</v>
      </c>
      <c r="K29" s="30">
        <f>IF(ISERROR('Voting Age'!C29/'Voting Age'!B29),"",'Voting Age'!C29/'Voting Age'!B29)</f>
        <v>0.64072827035790003</v>
      </c>
      <c r="L29" s="30">
        <f>IF(ISERROR('Voting Age'!D29/'Voting Age'!B29),"",'Voting Age'!D29/'Voting Age'!B29)</f>
        <v>8.5936525751340573E-2</v>
      </c>
      <c r="M29" s="30">
        <f>IF(ISERROR('Voting Age'!E29/'Voting Age'!B29),"",'Voting Age'!E29/'Voting Age'!B29)</f>
        <v>0.16643284698840255</v>
      </c>
      <c r="N29" s="30">
        <f>IF(ISERROR('Voting Age'!J29/'Voting Age'!B29),"",'Voting Age'!J29/'Voting Age'!B29)</f>
        <v>0.35927172964210002</v>
      </c>
      <c r="O29" s="36"/>
      <c r="P29" s="36"/>
    </row>
    <row r="30" spans="1:16" ht="14.4" x14ac:dyDescent="0.3">
      <c r="A30" s="3">
        <v>28</v>
      </c>
      <c r="B30" s="7">
        <v>85216</v>
      </c>
      <c r="C30" s="7">
        <v>86043.542857142893</v>
      </c>
      <c r="D30" s="71">
        <f t="shared" si="0"/>
        <v>-9.6177217913592048E-3</v>
      </c>
      <c r="E30" s="13">
        <f t="shared" si="1"/>
        <v>-827.5428571428929</v>
      </c>
      <c r="F30" s="16">
        <f>IF(ISERROR('Racial Demographics'!C30/'Racial Demographics'!B30),"",'Racial Demographics'!C30/'Racial Demographics'!B30)</f>
        <v>0.85651755538865937</v>
      </c>
      <c r="G30" s="16">
        <f>'Racial Demographics'!E30</f>
        <v>3.0628051070221555E-3</v>
      </c>
      <c r="H30" s="16">
        <f>'Racial Demographics'!G30</f>
        <v>7.3964983101764928E-2</v>
      </c>
      <c r="I30" s="16">
        <f>'Racial Demographics'!H30</f>
        <v>0.1434824446113406</v>
      </c>
      <c r="J30" s="16">
        <f>IF(ISERROR('Voting Age'!B30/B30),"",'Voting Age'!B30/B30)</f>
        <v>0.78115612091625986</v>
      </c>
      <c r="K30" s="16">
        <f>IF(ISERROR('Voting Age'!C30/'Voting Age'!B30),"",'Voting Age'!C30/'Voting Age'!B30)</f>
        <v>0.87286493307494706</v>
      </c>
      <c r="L30" s="16">
        <f>IF(ISERROR('Voting Age'!D30/'Voting Age'!B30),"",'Voting Age'!D30/'Voting Age'!B30)</f>
        <v>2.6739976264515452E-3</v>
      </c>
      <c r="M30" s="16">
        <f>IF(ISERROR('Voting Age'!E30/'Voting Age'!B30),"",'Voting Age'!E30/'Voting Age'!B30)</f>
        <v>5.9654183003590371E-2</v>
      </c>
      <c r="N30" s="16">
        <f>IF(ISERROR('Voting Age'!J30/'Voting Age'!B30),"",'Voting Age'!J30/'Voting Age'!B30)</f>
        <v>0.12713506692505294</v>
      </c>
      <c r="O30" s="36"/>
      <c r="P30" s="36"/>
    </row>
    <row r="31" spans="1:16" ht="14.4" x14ac:dyDescent="0.3">
      <c r="A31" s="3">
        <v>29</v>
      </c>
      <c r="B31" s="6">
        <v>85067</v>
      </c>
      <c r="C31" s="6">
        <v>86043.542857142893</v>
      </c>
      <c r="D31" s="70">
        <f t="shared" si="0"/>
        <v>-1.1349403159331035E-2</v>
      </c>
      <c r="E31" s="12">
        <f t="shared" si="1"/>
        <v>-976.5428571428929</v>
      </c>
      <c r="F31" s="17">
        <f>IF(ISERROR('Racial Demographics'!C31/'Racial Demographics'!B31),"",'Racial Demographics'!C31/'Racial Demographics'!B31)</f>
        <v>0.8220226409771122</v>
      </c>
      <c r="G31" s="17">
        <f>'Racial Demographics'!E31</f>
        <v>1.3401201405950604E-2</v>
      </c>
      <c r="H31" s="17">
        <f>'Racial Demographics'!G31</f>
        <v>6.7546757261922954E-2</v>
      </c>
      <c r="I31" s="17">
        <f>'Racial Demographics'!H31</f>
        <v>0.17797735902288783</v>
      </c>
      <c r="J31" s="27">
        <f>IF(ISERROR('Voting Age'!B31/B31),"",'Voting Age'!B31/B31)</f>
        <v>0.75823762446071918</v>
      </c>
      <c r="K31" s="30">
        <f>IF(ISERROR('Voting Age'!C31/'Voting Age'!B31),"",'Voting Age'!C31/'Voting Age'!B31)</f>
        <v>0.84389389311793617</v>
      </c>
      <c r="L31" s="30">
        <f>IF(ISERROR('Voting Age'!D31/'Voting Age'!B31),"",'Voting Age'!D31/'Voting Age'!B31)</f>
        <v>1.173625215112944E-2</v>
      </c>
      <c r="M31" s="30">
        <f>IF(ISERROR('Voting Age'!E31/'Voting Age'!B31),"",'Voting Age'!E31/'Voting Age'!B31)</f>
        <v>5.4696826405792161E-2</v>
      </c>
      <c r="N31" s="30">
        <f>IF(ISERROR('Voting Age'!J31/'Voting Age'!B31),"",'Voting Age'!J31/'Voting Age'!B31)</f>
        <v>0.15610610688206383</v>
      </c>
      <c r="O31" s="36"/>
      <c r="P31" s="36"/>
    </row>
    <row r="32" spans="1:16" ht="14.4" x14ac:dyDescent="0.3">
      <c r="A32" s="3">
        <v>30</v>
      </c>
      <c r="B32" s="7">
        <v>84140</v>
      </c>
      <c r="C32" s="7">
        <v>86043.542857142893</v>
      </c>
      <c r="D32" s="71">
        <f t="shared" si="0"/>
        <v>-2.2123018113088665E-2</v>
      </c>
      <c r="E32" s="13">
        <f t="shared" si="1"/>
        <v>-1903.5428571428929</v>
      </c>
      <c r="F32" s="16">
        <f>IF(ISERROR('Racial Demographics'!C32/'Racial Demographics'!B32),"",'Racial Demographics'!C32/'Racial Demographics'!B32)</f>
        <v>0.76906346565248396</v>
      </c>
      <c r="G32" s="16">
        <f>'Racial Demographics'!E32</f>
        <v>6.0803422866650823E-2</v>
      </c>
      <c r="H32" s="16">
        <f>'Racial Demographics'!G32</f>
        <v>8.0686950320893749E-2</v>
      </c>
      <c r="I32" s="16">
        <f>'Racial Demographics'!H32</f>
        <v>0.23093653434751604</v>
      </c>
      <c r="J32" s="16">
        <f>IF(ISERROR('Voting Age'!B32/B32),"",'Voting Age'!B32/B32)</f>
        <v>0.82688376515331585</v>
      </c>
      <c r="K32" s="16">
        <f>IF(ISERROR('Voting Age'!C32/'Voting Age'!B32),"",'Voting Age'!C32/'Voting Age'!B32)</f>
        <v>0.79064018167706329</v>
      </c>
      <c r="L32" s="16">
        <f>IF(ISERROR('Voting Age'!D32/'Voting Age'!B32),"",'Voting Age'!D32/'Voting Age'!B32)</f>
        <v>5.5322390548193288E-2</v>
      </c>
      <c r="M32" s="16">
        <f>IF(ISERROR('Voting Age'!E32/'Voting Age'!B32),"",'Voting Age'!E32/'Voting Age'!B32)</f>
        <v>7.1405984994394461E-2</v>
      </c>
      <c r="N32" s="16">
        <f>IF(ISERROR('Voting Age'!J32/'Voting Age'!B32),"",'Voting Age'!J32/'Voting Age'!B32)</f>
        <v>0.20935981832293674</v>
      </c>
      <c r="O32" s="36"/>
      <c r="P32" s="36"/>
    </row>
    <row r="33" spans="1:16" ht="14.4" x14ac:dyDescent="0.3">
      <c r="A33" s="3">
        <v>31</v>
      </c>
      <c r="B33" s="6">
        <v>84647</v>
      </c>
      <c r="C33" s="6">
        <v>86043.542857142893</v>
      </c>
      <c r="D33" s="70">
        <f t="shared" si="0"/>
        <v>-1.6230652652942906E-2</v>
      </c>
      <c r="E33" s="12">
        <f t="shared" si="1"/>
        <v>-1396.5428571428929</v>
      </c>
      <c r="F33" s="17">
        <f>IF(ISERROR('Racial Demographics'!C33/'Racial Demographics'!B33),"",'Racial Demographics'!C33/'Racial Demographics'!B33)</f>
        <v>0.48340756317412314</v>
      </c>
      <c r="G33" s="17">
        <f>'Racial Demographics'!E33</f>
        <v>2.3013219606128982E-2</v>
      </c>
      <c r="H33" s="17">
        <f>'Racial Demographics'!G33</f>
        <v>0.38289602702990067</v>
      </c>
      <c r="I33" s="17">
        <f>'Racial Demographics'!H33</f>
        <v>0.51659243682587686</v>
      </c>
      <c r="J33" s="27">
        <f>IF(ISERROR('Voting Age'!B33/B33),"",'Voting Age'!B33/B33)</f>
        <v>0.70363982184838214</v>
      </c>
      <c r="K33" s="30">
        <f>IF(ISERROR('Voting Age'!C33/'Voting Age'!B33),"",'Voting Age'!C33/'Voting Age'!B33)</f>
        <v>0.5328150971273149</v>
      </c>
      <c r="L33" s="30">
        <f>IF(ISERROR('Voting Age'!D33/'Voting Age'!B33),"",'Voting Age'!D33/'Voting Age'!B33)</f>
        <v>2.3992209667399809E-2</v>
      </c>
      <c r="M33" s="30">
        <f>IF(ISERROR('Voting Age'!E33/'Voting Age'!B33),"",'Voting Age'!E33/'Voting Age'!B33)</f>
        <v>0.3388962576182401</v>
      </c>
      <c r="N33" s="30">
        <f>IF(ISERROR('Voting Age'!J33/'Voting Age'!B33),"",'Voting Age'!J33/'Voting Age'!B33)</f>
        <v>0.46718490287268516</v>
      </c>
      <c r="O33" s="36"/>
      <c r="P33" s="36"/>
    </row>
    <row r="34" spans="1:16" ht="14.4" x14ac:dyDescent="0.3">
      <c r="A34" s="3">
        <v>32</v>
      </c>
      <c r="B34" s="7">
        <v>83999</v>
      </c>
      <c r="C34" s="7">
        <v>86043.542857142893</v>
      </c>
      <c r="D34" s="71">
        <f t="shared" si="0"/>
        <v>-2.3761723300229791E-2</v>
      </c>
      <c r="E34" s="13">
        <f t="shared" si="1"/>
        <v>-2044.5428571428929</v>
      </c>
      <c r="F34" s="16">
        <f>IF(ISERROR('Racial Demographics'!C34/'Racial Demographics'!B34),"",'Racial Demographics'!C34/'Racial Demographics'!B34)</f>
        <v>0.65522208597721399</v>
      </c>
      <c r="G34" s="16">
        <f>'Racial Demographics'!E34</f>
        <v>9.6191621328825336E-3</v>
      </c>
      <c r="H34" s="16">
        <f>'Racial Demographics'!G34</f>
        <v>0.28786056976868774</v>
      </c>
      <c r="I34" s="16">
        <f>'Racial Demographics'!H34</f>
        <v>0.34477791402278596</v>
      </c>
      <c r="J34" s="16">
        <f>IF(ISERROR('Voting Age'!B34/B34),"",'Voting Age'!B34/B34)</f>
        <v>0.73454445886260555</v>
      </c>
      <c r="K34" s="16">
        <f>IF(ISERROR('Voting Age'!C34/'Voting Age'!B34),"",'Voting Age'!C34/'Voting Age'!B34)</f>
        <v>0.69287369734688253</v>
      </c>
      <c r="L34" s="16">
        <f>IF(ISERROR('Voting Age'!D34/'Voting Age'!B34),"",'Voting Age'!D34/'Voting Age'!B34)</f>
        <v>9.0436135556960177E-3</v>
      </c>
      <c r="M34" s="16">
        <f>IF(ISERROR('Voting Age'!E34/'Voting Age'!B34),"",'Voting Age'!E34/'Voting Age'!B34)</f>
        <v>0.24840764331210191</v>
      </c>
      <c r="N34" s="16">
        <f>IF(ISERROR('Voting Age'!J34/'Voting Age'!B34),"",'Voting Age'!J34/'Voting Age'!B34)</f>
        <v>0.30712630265311747</v>
      </c>
      <c r="O34" s="36"/>
      <c r="P34" s="36"/>
    </row>
    <row r="35" spans="1:16" ht="14.4" x14ac:dyDescent="0.3">
      <c r="A35" s="3">
        <v>33</v>
      </c>
      <c r="B35" s="6">
        <v>84881</v>
      </c>
      <c r="C35" s="6">
        <v>86043.542857142893</v>
      </c>
      <c r="D35" s="70">
        <f t="shared" si="0"/>
        <v>-1.3511099363644863E-2</v>
      </c>
      <c r="E35" s="12">
        <f t="shared" si="1"/>
        <v>-1162.5428571428929</v>
      </c>
      <c r="F35" s="17">
        <f>IF(ISERROR('Racial Demographics'!C35/'Racial Demographics'!B35),"",'Racial Demographics'!C35/'Racial Demographics'!B35)</f>
        <v>0.68420494574757607</v>
      </c>
      <c r="G35" s="17">
        <f>'Racial Demographics'!E35</f>
        <v>2.1948374783520457E-2</v>
      </c>
      <c r="H35" s="17">
        <f>'Racial Demographics'!G35</f>
        <v>0.15448686985308843</v>
      </c>
      <c r="I35" s="17">
        <f>'Racial Demographics'!H35</f>
        <v>0.31579505425242399</v>
      </c>
      <c r="J35" s="27">
        <f>IF(ISERROR('Voting Age'!B35/B35),"",'Voting Age'!B35/B35)</f>
        <v>0.72261165631884638</v>
      </c>
      <c r="K35" s="30">
        <f>IF(ISERROR('Voting Age'!C35/'Voting Age'!B35),"",'Voting Age'!C35/'Voting Age'!B35)</f>
        <v>0.7067627494456763</v>
      </c>
      <c r="L35" s="30">
        <f>IF(ISERROR('Voting Age'!D35/'Voting Age'!B35),"",'Voting Age'!D35/'Voting Age'!B35)</f>
        <v>2.127624885874527E-2</v>
      </c>
      <c r="M35" s="30">
        <f>IF(ISERROR('Voting Age'!E35/'Voting Age'!B35),"",'Voting Age'!E35/'Voting Age'!B35)</f>
        <v>0.13649406547541412</v>
      </c>
      <c r="N35" s="30">
        <f>IF(ISERROR('Voting Age'!J35/'Voting Age'!B35),"",'Voting Age'!J35/'Voting Age'!B35)</f>
        <v>0.2932372505543237</v>
      </c>
      <c r="O35" s="36"/>
      <c r="P35" s="36"/>
    </row>
    <row r="36" spans="1:16" ht="14.4" x14ac:dyDescent="0.3">
      <c r="A36" s="3">
        <v>34</v>
      </c>
      <c r="B36" s="7">
        <v>83569</v>
      </c>
      <c r="C36" s="7">
        <v>86043.542857142893</v>
      </c>
      <c r="D36" s="71">
        <f t="shared" si="0"/>
        <v>-2.8759193019880041E-2</v>
      </c>
      <c r="E36" s="13">
        <f t="shared" si="1"/>
        <v>-2474.5428571428929</v>
      </c>
      <c r="F36" s="16">
        <f>IF(ISERROR('Racial Demographics'!C36/'Racial Demographics'!B36),"",'Racial Demographics'!C36/'Racial Demographics'!B36)</f>
        <v>0.79573765391472917</v>
      </c>
      <c r="G36" s="16">
        <f>'Racial Demographics'!E36</f>
        <v>2.1455324342758677E-2</v>
      </c>
      <c r="H36" s="16">
        <f>'Racial Demographics'!G36</f>
        <v>8.6563199272457494E-2</v>
      </c>
      <c r="I36" s="16">
        <f>'Racial Demographics'!H36</f>
        <v>0.20426234608527086</v>
      </c>
      <c r="J36" s="16">
        <f>IF(ISERROR('Voting Age'!B36/B36),"",'Voting Age'!B36/B36)</f>
        <v>0.7480884059878663</v>
      </c>
      <c r="K36" s="16">
        <f>IF(ISERROR('Voting Age'!C36/'Voting Age'!B36),"",'Voting Age'!C36/'Voting Age'!B36)</f>
        <v>0.81806548618775699</v>
      </c>
      <c r="L36" s="16">
        <f>IF(ISERROR('Voting Age'!D36/'Voting Age'!B36),"",'Voting Age'!D36/'Voting Age'!B36)</f>
        <v>2.0106531023561591E-2</v>
      </c>
      <c r="M36" s="16">
        <f>IF(ISERROR('Voting Age'!E36/'Voting Age'!B36),"",'Voting Age'!E36/'Voting Age'!B36)</f>
        <v>7.3308060207623524E-2</v>
      </c>
      <c r="N36" s="16">
        <f>IF(ISERROR('Voting Age'!J36/'Voting Age'!B36),"",'Voting Age'!J36/'Voting Age'!B36)</f>
        <v>0.18193451381224307</v>
      </c>
      <c r="O36" s="36"/>
      <c r="P36" s="36"/>
    </row>
    <row r="37" spans="1:16" ht="14.4" x14ac:dyDescent="0.3">
      <c r="A37" s="3">
        <v>35</v>
      </c>
      <c r="B37" s="6">
        <v>84034</v>
      </c>
      <c r="C37" s="6">
        <v>86043.542857142893</v>
      </c>
      <c r="D37" s="70">
        <f t="shared" si="0"/>
        <v>-2.3354952509095469E-2</v>
      </c>
      <c r="E37" s="12">
        <f t="shared" si="1"/>
        <v>-2009.5428571428929</v>
      </c>
      <c r="F37" s="17">
        <f>IF(ISERROR('Racial Demographics'!C37/'Racial Demographics'!B37),"",'Racial Demographics'!C37/'Racial Demographics'!B37)</f>
        <v>0.74947045243591881</v>
      </c>
      <c r="G37" s="17">
        <f>'Racial Demographics'!E37</f>
        <v>1.9194611704786157E-2</v>
      </c>
      <c r="H37" s="17">
        <f>'Racial Demographics'!G37</f>
        <v>0.12362853130875598</v>
      </c>
      <c r="I37" s="17">
        <f>'Racial Demographics'!H37</f>
        <v>0.25052954756408119</v>
      </c>
      <c r="J37" s="27">
        <f>IF(ISERROR('Voting Age'!B37/B37),"",'Voting Age'!B37/B37)</f>
        <v>0.74338958040793013</v>
      </c>
      <c r="K37" s="30">
        <f>IF(ISERROR('Voting Age'!C37/'Voting Age'!B37),"",'Voting Age'!C37/'Voting Age'!B37)</f>
        <v>0.77912598047062587</v>
      </c>
      <c r="L37" s="30">
        <f>IF(ISERROR('Voting Age'!D37/'Voting Age'!B37),"",'Voting Age'!D37/'Voting Age'!B37)</f>
        <v>1.7560429005922844E-2</v>
      </c>
      <c r="M37" s="30">
        <f>IF(ISERROR('Voting Age'!E37/'Voting Age'!B37),"",'Voting Age'!E37/'Voting Age'!B37)</f>
        <v>0.10448215143268769</v>
      </c>
      <c r="N37" s="30">
        <f>IF(ISERROR('Voting Age'!J37/'Voting Age'!B37),"",'Voting Age'!J37/'Voting Age'!B37)</f>
        <v>0.2208740195293741</v>
      </c>
      <c r="O37" s="36"/>
      <c r="P37" s="36"/>
    </row>
    <row r="38" spans="1:16" ht="14.4" x14ac:dyDescent="0.3">
      <c r="A38" s="4" t="s">
        <v>1</v>
      </c>
      <c r="B38" s="8">
        <f>SUM(B3:B37)</f>
        <v>3011524</v>
      </c>
    </row>
    <row r="39" spans="1:16" ht="14.4" x14ac:dyDescent="0.3">
      <c r="A39" s="4" t="s">
        <v>2</v>
      </c>
      <c r="B39" s="9">
        <f>SUM(C3:C37)</f>
        <v>3011524.0000000028</v>
      </c>
    </row>
    <row r="40" spans="1:16" ht="14.4" x14ac:dyDescent="0.3">
      <c r="A40" s="4" t="s">
        <v>3</v>
      </c>
      <c r="B40" s="9">
        <f>SUM(C3:C37) - SUM(B3:B37)</f>
        <v>0</v>
      </c>
    </row>
  </sheetData>
  <mergeCells count="3">
    <mergeCell ref="B1:E1"/>
    <mergeCell ref="F1:I1"/>
    <mergeCell ref="K1:N1"/>
  </mergeCells>
  <printOptions gridLines="1"/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37"/>
  <sheetViews>
    <sheetView showRowColHeaders="0" zoomScale="120" workbookViewId="0">
      <pane xSplit="1" ySplit="2" topLeftCell="B3" activePane="bottomRight" state="frozen"/>
      <selection pane="topRight"/>
      <selection pane="bottomLeft"/>
      <selection pane="bottomRight" activeCell="B3" sqref="B3"/>
    </sheetView>
  </sheetViews>
  <sheetFormatPr defaultColWidth="9.33203125" defaultRowHeight="13.2" x14ac:dyDescent="0.25"/>
  <cols>
    <col min="1" max="2" width="12" customWidth="1"/>
    <col min="3" max="3" width="13.109375" customWidth="1"/>
    <col min="4" max="4" width="13.5546875" customWidth="1"/>
    <col min="5" max="5" width="10.5546875" customWidth="1"/>
    <col min="6" max="6" width="12.6640625" customWidth="1"/>
    <col min="7" max="7" width="10.6640625" customWidth="1"/>
    <col min="8" max="8" width="11.33203125" customWidth="1"/>
    <col min="9" max="9" width="13.6640625" customWidth="1"/>
    <col min="10" max="10" width="12" customWidth="1"/>
    <col min="11" max="11" width="13.5546875" customWidth="1"/>
    <col min="12" max="12" width="9.88671875" customWidth="1"/>
    <col min="13" max="13" width="11.33203125" customWidth="1"/>
    <col min="14" max="14" width="12.109375" customWidth="1"/>
    <col min="15" max="251" width="9.109375" bestFit="1"/>
  </cols>
  <sheetData>
    <row r="1" spans="1:251" ht="15" customHeight="1" x14ac:dyDescent="0.3">
      <c r="A1" s="39" t="s">
        <v>0</v>
      </c>
      <c r="B1" s="40" t="s">
        <v>17</v>
      </c>
      <c r="C1" s="67" t="s">
        <v>17</v>
      </c>
      <c r="D1" s="67"/>
      <c r="E1" s="44"/>
      <c r="F1" s="48" t="s">
        <v>17</v>
      </c>
      <c r="G1" s="48"/>
      <c r="H1" s="51"/>
      <c r="I1" s="68" t="s">
        <v>17</v>
      </c>
      <c r="J1" s="68"/>
      <c r="K1" s="68"/>
      <c r="L1" s="68"/>
      <c r="M1" s="68"/>
      <c r="N1" s="57" t="s">
        <v>17</v>
      </c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38"/>
      <c r="AX1" s="38"/>
      <c r="AY1" s="38"/>
      <c r="AZ1" s="38"/>
      <c r="BA1" s="38"/>
      <c r="BB1" s="38"/>
      <c r="BC1" s="38"/>
      <c r="BD1" s="38"/>
      <c r="BE1" s="38"/>
      <c r="BF1" s="38"/>
      <c r="BG1" s="38"/>
      <c r="BH1" s="38"/>
      <c r="BI1" s="38"/>
      <c r="BJ1" s="38"/>
      <c r="BK1" s="38"/>
      <c r="BL1" s="38"/>
      <c r="BM1" s="38"/>
      <c r="BN1" s="38"/>
      <c r="BO1" s="38"/>
      <c r="BP1" s="38"/>
      <c r="BQ1" s="38"/>
      <c r="BR1" s="38"/>
      <c r="BS1" s="38"/>
      <c r="BT1" s="38"/>
      <c r="BU1" s="38"/>
      <c r="BV1" s="38"/>
      <c r="BW1" s="38"/>
      <c r="BX1" s="38"/>
      <c r="BY1" s="38"/>
      <c r="BZ1" s="38"/>
      <c r="CA1" s="38"/>
      <c r="CB1" s="38"/>
      <c r="CC1" s="38"/>
      <c r="CD1" s="38"/>
      <c r="CE1" s="38"/>
      <c r="CF1" s="38"/>
      <c r="CG1" s="38"/>
      <c r="CH1" s="38"/>
      <c r="CI1" s="38"/>
      <c r="CJ1" s="38"/>
      <c r="CK1" s="38"/>
      <c r="CL1" s="38"/>
      <c r="CM1" s="38"/>
      <c r="CN1" s="38"/>
      <c r="CO1" s="38"/>
      <c r="CP1" s="38"/>
      <c r="CQ1" s="38"/>
      <c r="CR1" s="38"/>
      <c r="CS1" s="38"/>
      <c r="CT1" s="38"/>
      <c r="CU1" s="38"/>
      <c r="CV1" s="38"/>
      <c r="CW1" s="38"/>
      <c r="CX1" s="38"/>
      <c r="CY1" s="38"/>
      <c r="CZ1" s="38"/>
      <c r="DA1" s="38"/>
      <c r="DB1" s="38"/>
      <c r="DC1" s="38"/>
      <c r="DD1" s="38"/>
      <c r="DE1" s="38"/>
      <c r="DF1" s="38"/>
      <c r="DG1" s="38"/>
      <c r="DH1" s="38"/>
      <c r="DI1" s="38"/>
      <c r="DJ1" s="38"/>
      <c r="DK1" s="38"/>
      <c r="DL1" s="38"/>
      <c r="DM1" s="38"/>
      <c r="DN1" s="38"/>
      <c r="DO1" s="38"/>
      <c r="DP1" s="38"/>
      <c r="DQ1" s="38"/>
      <c r="DR1" s="38"/>
      <c r="DS1" s="38"/>
      <c r="DT1" s="38"/>
      <c r="DU1" s="38"/>
      <c r="DV1" s="38"/>
      <c r="DW1" s="38"/>
      <c r="DX1" s="38"/>
      <c r="DY1" s="38"/>
      <c r="DZ1" s="38"/>
      <c r="EA1" s="38"/>
      <c r="EB1" s="38"/>
      <c r="EC1" s="38"/>
      <c r="ED1" s="38"/>
      <c r="EE1" s="38"/>
      <c r="EF1" s="38"/>
      <c r="EG1" s="38"/>
      <c r="EH1" s="38"/>
      <c r="EI1" s="38"/>
      <c r="EJ1" s="38"/>
      <c r="EK1" s="38"/>
      <c r="EL1" s="38"/>
      <c r="EM1" s="38"/>
      <c r="EN1" s="38"/>
      <c r="EO1" s="38"/>
      <c r="EP1" s="38"/>
      <c r="EQ1" s="38"/>
      <c r="ER1" s="38"/>
      <c r="ES1" s="38"/>
      <c r="ET1" s="38"/>
      <c r="EU1" s="38"/>
      <c r="EV1" s="38"/>
      <c r="EW1" s="38"/>
      <c r="EX1" s="38"/>
      <c r="EY1" s="38"/>
      <c r="EZ1" s="38"/>
      <c r="FA1" s="38"/>
      <c r="FB1" s="38"/>
      <c r="FC1" s="38"/>
      <c r="FD1" s="38"/>
      <c r="FE1" s="38"/>
      <c r="FF1" s="38"/>
      <c r="FG1" s="38"/>
      <c r="FH1" s="38"/>
      <c r="FI1" s="38"/>
      <c r="FJ1" s="38"/>
      <c r="FK1" s="38"/>
      <c r="FL1" s="38"/>
      <c r="FM1" s="38"/>
      <c r="FN1" s="38"/>
      <c r="FO1" s="38"/>
      <c r="FP1" s="38"/>
      <c r="FQ1" s="38"/>
      <c r="FR1" s="38"/>
      <c r="FS1" s="38"/>
      <c r="FT1" s="38"/>
      <c r="FU1" s="38"/>
      <c r="FV1" s="38"/>
      <c r="FW1" s="38"/>
      <c r="FX1" s="38"/>
      <c r="FY1" s="38"/>
      <c r="FZ1" s="38"/>
      <c r="GA1" s="38"/>
      <c r="GB1" s="38"/>
      <c r="GC1" s="38"/>
      <c r="GD1" s="38"/>
      <c r="GE1" s="38"/>
      <c r="GF1" s="38"/>
      <c r="GG1" s="38"/>
      <c r="GH1" s="38"/>
      <c r="GI1" s="38"/>
      <c r="GJ1" s="38"/>
      <c r="GK1" s="38"/>
      <c r="GL1" s="38"/>
      <c r="GM1" s="38"/>
      <c r="GN1" s="38"/>
      <c r="GO1" s="38"/>
      <c r="GP1" s="38"/>
      <c r="GQ1" s="38"/>
      <c r="GR1" s="38"/>
      <c r="GS1" s="38"/>
      <c r="GT1" s="38"/>
      <c r="GU1" s="38"/>
      <c r="GV1" s="38"/>
      <c r="GW1" s="38"/>
      <c r="GX1" s="38"/>
      <c r="GY1" s="38"/>
      <c r="GZ1" s="38"/>
      <c r="HA1" s="38"/>
      <c r="HB1" s="38"/>
      <c r="HC1" s="38"/>
      <c r="HD1" s="38"/>
      <c r="HE1" s="38"/>
      <c r="HF1" s="38"/>
      <c r="HG1" s="38"/>
      <c r="HH1" s="38"/>
      <c r="HI1" s="38"/>
      <c r="HJ1" s="38"/>
      <c r="HK1" s="38"/>
      <c r="HL1" s="38"/>
      <c r="HM1" s="38"/>
      <c r="HN1" s="38"/>
      <c r="HO1" s="38"/>
      <c r="HP1" s="38"/>
      <c r="HQ1" s="38"/>
      <c r="HR1" s="38"/>
      <c r="HS1" s="38"/>
      <c r="HT1" s="38"/>
      <c r="HU1" s="38"/>
      <c r="HV1" s="38"/>
      <c r="HW1" s="38"/>
      <c r="HX1" s="38"/>
      <c r="HY1" s="38"/>
      <c r="HZ1" s="38"/>
      <c r="IA1" s="38"/>
      <c r="IB1" s="38"/>
      <c r="IC1" s="38"/>
      <c r="ID1" s="38"/>
      <c r="IE1" s="38"/>
      <c r="IF1" s="38"/>
      <c r="IG1" s="38"/>
      <c r="IH1" s="38"/>
      <c r="II1" s="38"/>
      <c r="IJ1" s="38"/>
      <c r="IK1" s="38"/>
      <c r="IL1" s="38"/>
      <c r="IM1" s="38"/>
      <c r="IN1" s="38"/>
      <c r="IO1" s="38"/>
      <c r="IP1" s="38"/>
      <c r="IQ1" s="38"/>
    </row>
    <row r="2" spans="1:251" ht="17.25" customHeight="1" x14ac:dyDescent="0.3">
      <c r="A2" s="39"/>
      <c r="B2" s="41" t="s">
        <v>5</v>
      </c>
      <c r="C2" s="45" t="s">
        <v>18</v>
      </c>
      <c r="D2" s="45" t="s">
        <v>19</v>
      </c>
      <c r="E2" s="45" t="s">
        <v>20</v>
      </c>
      <c r="F2" s="49" t="s">
        <v>12</v>
      </c>
      <c r="G2" s="49" t="s">
        <v>21</v>
      </c>
      <c r="H2" s="52" t="s">
        <v>22</v>
      </c>
      <c r="I2" s="55" t="s">
        <v>23</v>
      </c>
      <c r="J2" s="55" t="s">
        <v>24</v>
      </c>
      <c r="K2" s="55" t="s">
        <v>25</v>
      </c>
      <c r="L2" s="55" t="s">
        <v>26</v>
      </c>
      <c r="M2" s="55" t="s">
        <v>27</v>
      </c>
      <c r="N2" s="58" t="s">
        <v>13</v>
      </c>
    </row>
    <row r="3" spans="1:251" ht="14.4" x14ac:dyDescent="0.3">
      <c r="A3" s="39">
        <v>1</v>
      </c>
      <c r="B3" s="42">
        <f>'Population Totals'!B3</f>
        <v>83996</v>
      </c>
      <c r="C3" s="42">
        <v>56360</v>
      </c>
      <c r="D3" s="42">
        <v>20519</v>
      </c>
      <c r="E3" s="46">
        <f t="shared" ref="E3:E37" si="0">IF(ISERROR(D3/B3),"",D3/B3)</f>
        <v>0.24428544216391257</v>
      </c>
      <c r="F3" s="42">
        <v>4678</v>
      </c>
      <c r="G3" s="50">
        <f t="shared" ref="G3:G37" si="1">IF(ISERROR(F3/B3),"",F3/B3)</f>
        <v>5.5693128244202104E-2</v>
      </c>
      <c r="H3" s="53">
        <f t="shared" ref="H3:H37" si="2">IF(ISERROR(N3/B3),"",N3/B3)</f>
        <v>0.32901566741273391</v>
      </c>
      <c r="I3" s="56">
        <v>381</v>
      </c>
      <c r="J3" s="56">
        <v>445</v>
      </c>
      <c r="K3" s="56">
        <v>79318</v>
      </c>
      <c r="L3" s="56">
        <v>80713</v>
      </c>
      <c r="M3" s="56">
        <f t="shared" ref="M3:M37" si="3">B3-C3</f>
        <v>27636</v>
      </c>
      <c r="N3" s="59">
        <f t="shared" ref="N3:N37" si="4">B3-C3</f>
        <v>27636</v>
      </c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  <c r="DC3" s="38"/>
      <c r="DD3" s="38"/>
      <c r="DE3" s="38"/>
      <c r="DF3" s="38"/>
      <c r="DG3" s="38"/>
      <c r="DH3" s="38"/>
      <c r="DI3" s="38"/>
      <c r="DJ3" s="38"/>
      <c r="DK3" s="38"/>
      <c r="DL3" s="38"/>
      <c r="DM3" s="38"/>
      <c r="DN3" s="38"/>
      <c r="DO3" s="38"/>
      <c r="DP3" s="38"/>
      <c r="DQ3" s="38"/>
      <c r="DR3" s="38"/>
      <c r="DS3" s="38"/>
      <c r="DT3" s="38"/>
      <c r="DU3" s="38"/>
      <c r="DV3" s="38"/>
      <c r="DW3" s="38"/>
      <c r="DX3" s="38"/>
      <c r="DY3" s="38"/>
      <c r="DZ3" s="38"/>
      <c r="EA3" s="38"/>
      <c r="EB3" s="38"/>
      <c r="EC3" s="38"/>
      <c r="ED3" s="38"/>
      <c r="EE3" s="38"/>
      <c r="EF3" s="38"/>
      <c r="EG3" s="38"/>
      <c r="EH3" s="38"/>
      <c r="EI3" s="38"/>
      <c r="EJ3" s="38"/>
      <c r="EK3" s="38"/>
      <c r="EL3" s="38"/>
      <c r="EM3" s="38"/>
      <c r="EN3" s="38"/>
      <c r="EO3" s="38"/>
      <c r="EP3" s="38"/>
      <c r="EQ3" s="38"/>
      <c r="ER3" s="38"/>
      <c r="ES3" s="38"/>
      <c r="ET3" s="38"/>
      <c r="EU3" s="38"/>
      <c r="EV3" s="38"/>
      <c r="EW3" s="38"/>
      <c r="EX3" s="38"/>
      <c r="EY3" s="38"/>
      <c r="EZ3" s="38"/>
      <c r="FA3" s="38"/>
      <c r="FB3" s="38"/>
      <c r="FC3" s="38"/>
      <c r="FD3" s="38"/>
      <c r="FE3" s="38"/>
      <c r="FF3" s="38"/>
      <c r="FG3" s="38"/>
      <c r="FH3" s="38"/>
      <c r="FI3" s="38"/>
      <c r="FJ3" s="38"/>
      <c r="FK3" s="38"/>
      <c r="FL3" s="38"/>
      <c r="FM3" s="38"/>
      <c r="FN3" s="38"/>
      <c r="FO3" s="38"/>
      <c r="FP3" s="38"/>
      <c r="FQ3" s="38"/>
      <c r="FR3" s="38"/>
      <c r="FS3" s="38"/>
      <c r="FT3" s="38"/>
      <c r="FU3" s="38"/>
      <c r="FV3" s="38"/>
      <c r="FW3" s="38"/>
      <c r="FX3" s="38"/>
      <c r="FY3" s="38"/>
      <c r="FZ3" s="38"/>
      <c r="GA3" s="38"/>
      <c r="GB3" s="38"/>
      <c r="GC3" s="38"/>
      <c r="GD3" s="38"/>
      <c r="GE3" s="38"/>
      <c r="GF3" s="38"/>
      <c r="GG3" s="38"/>
      <c r="GH3" s="38"/>
      <c r="GI3" s="38"/>
      <c r="GJ3" s="38"/>
      <c r="GK3" s="38"/>
      <c r="GL3" s="38"/>
      <c r="GM3" s="38"/>
      <c r="GN3" s="38"/>
      <c r="GO3" s="38"/>
      <c r="GP3" s="38"/>
      <c r="GQ3" s="38"/>
      <c r="GR3" s="38"/>
      <c r="GS3" s="38"/>
      <c r="GT3" s="38"/>
      <c r="GU3" s="38"/>
      <c r="GV3" s="38"/>
      <c r="GW3" s="38"/>
      <c r="GX3" s="38"/>
      <c r="GY3" s="38"/>
      <c r="GZ3" s="38"/>
      <c r="HA3" s="38"/>
      <c r="HB3" s="38"/>
      <c r="HC3" s="38"/>
      <c r="HD3" s="38"/>
      <c r="HE3" s="38"/>
      <c r="HF3" s="38"/>
      <c r="HG3" s="38"/>
      <c r="HH3" s="38"/>
      <c r="HI3" s="38"/>
      <c r="HJ3" s="38"/>
      <c r="HK3" s="38"/>
      <c r="HL3" s="38"/>
      <c r="HM3" s="38"/>
      <c r="HN3" s="38"/>
      <c r="HO3" s="38"/>
      <c r="HP3" s="38"/>
      <c r="HQ3" s="38"/>
      <c r="HR3" s="38"/>
      <c r="HS3" s="38"/>
      <c r="HT3" s="38"/>
      <c r="HU3" s="38"/>
      <c r="HV3" s="38"/>
      <c r="HW3" s="38"/>
      <c r="HX3" s="38"/>
      <c r="HY3" s="38"/>
      <c r="HZ3" s="38"/>
      <c r="IA3" s="38"/>
      <c r="IB3" s="38"/>
      <c r="IC3" s="38"/>
      <c r="ID3" s="38"/>
      <c r="IE3" s="38"/>
      <c r="IF3" s="38"/>
      <c r="IG3" s="38"/>
      <c r="IH3" s="38"/>
      <c r="II3" s="38"/>
      <c r="IJ3" s="38"/>
      <c r="IK3" s="38"/>
      <c r="IL3" s="38"/>
      <c r="IM3" s="38"/>
      <c r="IN3" s="38"/>
      <c r="IO3" s="38"/>
      <c r="IP3" s="38"/>
      <c r="IQ3" s="38"/>
    </row>
    <row r="4" spans="1:251" ht="14.4" x14ac:dyDescent="0.3">
      <c r="A4" s="39">
        <v>2</v>
      </c>
      <c r="B4" s="43">
        <f>'Population Totals'!B4</f>
        <v>84817</v>
      </c>
      <c r="C4" s="43">
        <v>53185</v>
      </c>
      <c r="D4" s="43">
        <v>25425</v>
      </c>
      <c r="E4" s="47">
        <f t="shared" si="0"/>
        <v>0.29976301920605541</v>
      </c>
      <c r="F4" s="43">
        <v>2946</v>
      </c>
      <c r="G4" s="47">
        <f t="shared" si="1"/>
        <v>3.4733602933374207E-2</v>
      </c>
      <c r="H4" s="54">
        <f t="shared" si="2"/>
        <v>0.37294410318686111</v>
      </c>
      <c r="I4" s="43">
        <v>307</v>
      </c>
      <c r="J4" s="43">
        <v>485</v>
      </c>
      <c r="K4" s="43">
        <v>81871</v>
      </c>
      <c r="L4" s="43">
        <v>81012</v>
      </c>
      <c r="M4" s="43">
        <f t="shared" si="3"/>
        <v>31632</v>
      </c>
      <c r="N4" s="43">
        <f t="shared" si="4"/>
        <v>31632</v>
      </c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38"/>
      <c r="DF4" s="38"/>
      <c r="DG4" s="38"/>
      <c r="DH4" s="38"/>
      <c r="DI4" s="38"/>
      <c r="DJ4" s="38"/>
      <c r="DK4" s="38"/>
      <c r="DL4" s="38"/>
      <c r="DM4" s="38"/>
      <c r="DN4" s="38"/>
      <c r="DO4" s="38"/>
      <c r="DP4" s="38"/>
      <c r="DQ4" s="38"/>
      <c r="DR4" s="38"/>
      <c r="DS4" s="38"/>
      <c r="DT4" s="38"/>
      <c r="DU4" s="38"/>
      <c r="DV4" s="38"/>
      <c r="DW4" s="38"/>
      <c r="DX4" s="38"/>
      <c r="DY4" s="38"/>
      <c r="DZ4" s="38"/>
      <c r="EA4" s="38"/>
      <c r="EB4" s="38"/>
      <c r="EC4" s="38"/>
      <c r="ED4" s="38"/>
      <c r="EE4" s="38"/>
      <c r="EF4" s="38"/>
      <c r="EG4" s="38"/>
      <c r="EH4" s="38"/>
      <c r="EI4" s="38"/>
      <c r="EJ4" s="38"/>
      <c r="EK4" s="38"/>
      <c r="EL4" s="38"/>
      <c r="EM4" s="38"/>
      <c r="EN4" s="38"/>
      <c r="EO4" s="38"/>
      <c r="EP4" s="38"/>
      <c r="EQ4" s="38"/>
      <c r="ER4" s="38"/>
      <c r="ES4" s="38"/>
      <c r="ET4" s="38"/>
      <c r="EU4" s="38"/>
      <c r="EV4" s="38"/>
      <c r="EW4" s="38"/>
      <c r="EX4" s="38"/>
      <c r="EY4" s="38"/>
      <c r="EZ4" s="38"/>
      <c r="FA4" s="38"/>
      <c r="FB4" s="38"/>
      <c r="FC4" s="38"/>
      <c r="FD4" s="38"/>
      <c r="FE4" s="38"/>
      <c r="FF4" s="38"/>
      <c r="FG4" s="38"/>
      <c r="FH4" s="38"/>
      <c r="FI4" s="38"/>
      <c r="FJ4" s="38"/>
      <c r="FK4" s="38"/>
      <c r="FL4" s="38"/>
      <c r="FM4" s="38"/>
      <c r="FN4" s="38"/>
      <c r="FO4" s="38"/>
      <c r="FP4" s="38"/>
      <c r="FQ4" s="38"/>
      <c r="FR4" s="38"/>
      <c r="FS4" s="38"/>
      <c r="FT4" s="38"/>
      <c r="FU4" s="38"/>
      <c r="FV4" s="38"/>
      <c r="FW4" s="38"/>
      <c r="FX4" s="38"/>
      <c r="FY4" s="38"/>
      <c r="FZ4" s="38"/>
      <c r="GA4" s="38"/>
      <c r="GB4" s="38"/>
      <c r="GC4" s="38"/>
      <c r="GD4" s="38"/>
      <c r="GE4" s="38"/>
      <c r="GF4" s="38"/>
      <c r="GG4" s="38"/>
      <c r="GH4" s="38"/>
      <c r="GI4" s="38"/>
      <c r="GJ4" s="38"/>
      <c r="GK4" s="38"/>
      <c r="GL4" s="38"/>
      <c r="GM4" s="38"/>
      <c r="GN4" s="38"/>
      <c r="GO4" s="38"/>
      <c r="GP4" s="38"/>
      <c r="GQ4" s="38"/>
      <c r="GR4" s="38"/>
      <c r="GS4" s="38"/>
      <c r="GT4" s="38"/>
      <c r="GU4" s="38"/>
      <c r="GV4" s="38"/>
      <c r="GW4" s="38"/>
      <c r="GX4" s="38"/>
      <c r="GY4" s="38"/>
      <c r="GZ4" s="38"/>
      <c r="HA4" s="38"/>
      <c r="HB4" s="38"/>
      <c r="HC4" s="38"/>
      <c r="HD4" s="38"/>
      <c r="HE4" s="38"/>
      <c r="HF4" s="38"/>
      <c r="HG4" s="38"/>
      <c r="HH4" s="38"/>
      <c r="HI4" s="38"/>
      <c r="HJ4" s="38"/>
      <c r="HK4" s="38"/>
      <c r="HL4" s="38"/>
      <c r="HM4" s="38"/>
      <c r="HN4" s="38"/>
      <c r="HO4" s="38"/>
      <c r="HP4" s="38"/>
      <c r="HQ4" s="38"/>
      <c r="HR4" s="38"/>
      <c r="HS4" s="38"/>
      <c r="HT4" s="38"/>
      <c r="HU4" s="38"/>
      <c r="HV4" s="38"/>
      <c r="HW4" s="38"/>
      <c r="HX4" s="38"/>
      <c r="HY4" s="38"/>
      <c r="HZ4" s="38"/>
      <c r="IA4" s="38"/>
      <c r="IB4" s="38"/>
      <c r="IC4" s="38"/>
      <c r="ID4" s="38"/>
      <c r="IE4" s="38"/>
      <c r="IF4" s="38"/>
      <c r="IG4" s="38"/>
      <c r="IH4" s="38"/>
      <c r="II4" s="38"/>
      <c r="IJ4" s="38"/>
      <c r="IK4" s="38"/>
      <c r="IL4" s="38"/>
      <c r="IM4" s="38"/>
      <c r="IN4" s="38"/>
      <c r="IO4" s="38"/>
      <c r="IP4" s="38"/>
      <c r="IQ4" s="38"/>
    </row>
    <row r="5" spans="1:251" ht="14.4" x14ac:dyDescent="0.3">
      <c r="A5" s="39">
        <v>3</v>
      </c>
      <c r="B5" s="42">
        <f>'Population Totals'!B5</f>
        <v>85018</v>
      </c>
      <c r="C5" s="42">
        <v>53767</v>
      </c>
      <c r="D5" s="42">
        <v>22758</v>
      </c>
      <c r="E5" s="46">
        <f t="shared" si="0"/>
        <v>0.26768449034322145</v>
      </c>
      <c r="F5" s="42">
        <v>5519</v>
      </c>
      <c r="G5" s="50">
        <f t="shared" si="1"/>
        <v>6.4915664918017355E-2</v>
      </c>
      <c r="H5" s="53">
        <f t="shared" si="2"/>
        <v>0.36758098285069046</v>
      </c>
      <c r="I5" s="56">
        <v>453</v>
      </c>
      <c r="J5" s="56">
        <v>511</v>
      </c>
      <c r="K5" s="56">
        <v>79499</v>
      </c>
      <c r="L5" s="56">
        <v>80698</v>
      </c>
      <c r="M5" s="56">
        <f t="shared" si="3"/>
        <v>31251</v>
      </c>
      <c r="N5" s="59">
        <f t="shared" si="4"/>
        <v>31251</v>
      </c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</row>
    <row r="6" spans="1:251" ht="14.4" x14ac:dyDescent="0.3">
      <c r="A6" s="39">
        <v>4</v>
      </c>
      <c r="B6" s="43">
        <f>'Population Totals'!B6</f>
        <v>85801</v>
      </c>
      <c r="C6" s="43">
        <v>56128</v>
      </c>
      <c r="D6" s="43">
        <v>17048</v>
      </c>
      <c r="E6" s="47">
        <f t="shared" si="0"/>
        <v>0.19869232293329914</v>
      </c>
      <c r="F6" s="43">
        <v>9178</v>
      </c>
      <c r="G6" s="47">
        <f t="shared" si="1"/>
        <v>0.10696845025116257</v>
      </c>
      <c r="H6" s="54">
        <f t="shared" si="2"/>
        <v>0.34583513012668848</v>
      </c>
      <c r="I6" s="43">
        <v>1067</v>
      </c>
      <c r="J6" s="43">
        <v>367</v>
      </c>
      <c r="K6" s="43">
        <v>76623</v>
      </c>
      <c r="L6" s="43">
        <v>80019</v>
      </c>
      <c r="M6" s="43">
        <f t="shared" si="3"/>
        <v>29673</v>
      </c>
      <c r="N6" s="43">
        <f t="shared" si="4"/>
        <v>29673</v>
      </c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</row>
    <row r="7" spans="1:251" ht="14.4" x14ac:dyDescent="0.3">
      <c r="A7" s="39">
        <v>5</v>
      </c>
      <c r="B7" s="42">
        <f>'Population Totals'!B7</f>
        <v>85322</v>
      </c>
      <c r="C7" s="42">
        <v>72843</v>
      </c>
      <c r="D7" s="42">
        <v>420</v>
      </c>
      <c r="E7" s="46">
        <f t="shared" si="0"/>
        <v>4.9225287733527107E-3</v>
      </c>
      <c r="F7" s="42">
        <v>6377</v>
      </c>
      <c r="G7" s="50">
        <f t="shared" si="1"/>
        <v>7.4740395208738666E-2</v>
      </c>
      <c r="H7" s="53">
        <f t="shared" si="2"/>
        <v>0.14625770610159161</v>
      </c>
      <c r="I7" s="56">
        <v>1339</v>
      </c>
      <c r="J7" s="56">
        <v>854</v>
      </c>
      <c r="K7" s="56">
        <v>78945</v>
      </c>
      <c r="L7" s="56">
        <v>79019</v>
      </c>
      <c r="M7" s="56">
        <f t="shared" si="3"/>
        <v>12479</v>
      </c>
      <c r="N7" s="59">
        <f t="shared" si="4"/>
        <v>12479</v>
      </c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</row>
    <row r="8" spans="1:251" ht="14.4" x14ac:dyDescent="0.3">
      <c r="A8" s="39">
        <v>6</v>
      </c>
      <c r="B8" s="43">
        <f>'Population Totals'!B8</f>
        <v>87633</v>
      </c>
      <c r="C8" s="43">
        <v>68843</v>
      </c>
      <c r="D8" s="43">
        <v>7467</v>
      </c>
      <c r="E8" s="47">
        <f t="shared" si="0"/>
        <v>8.5207627263702027E-2</v>
      </c>
      <c r="F8" s="43">
        <v>6011</v>
      </c>
      <c r="G8" s="47">
        <f t="shared" si="1"/>
        <v>6.859288167699383E-2</v>
      </c>
      <c r="H8" s="54">
        <f t="shared" si="2"/>
        <v>0.21441694338890602</v>
      </c>
      <c r="I8" s="43">
        <v>721</v>
      </c>
      <c r="J8" s="43">
        <v>755</v>
      </c>
      <c r="K8" s="43">
        <v>81622</v>
      </c>
      <c r="L8" s="43">
        <v>80757</v>
      </c>
      <c r="M8" s="43">
        <f t="shared" si="3"/>
        <v>18790</v>
      </c>
      <c r="N8" s="43">
        <f t="shared" si="4"/>
        <v>18790</v>
      </c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</row>
    <row r="9" spans="1:251" ht="14.4" x14ac:dyDescent="0.3">
      <c r="A9" s="39">
        <v>7</v>
      </c>
      <c r="B9" s="42">
        <f>'Population Totals'!B9</f>
        <v>87139</v>
      </c>
      <c r="C9" s="42">
        <v>72856</v>
      </c>
      <c r="D9" s="42">
        <v>5435</v>
      </c>
      <c r="E9" s="46">
        <f t="shared" si="0"/>
        <v>6.2371613169763251E-2</v>
      </c>
      <c r="F9" s="42">
        <v>4571</v>
      </c>
      <c r="G9" s="50">
        <f t="shared" si="1"/>
        <v>5.2456420202205672E-2</v>
      </c>
      <c r="H9" s="53">
        <f t="shared" si="2"/>
        <v>0.16391053374493625</v>
      </c>
      <c r="I9" s="56">
        <v>492</v>
      </c>
      <c r="J9" s="56">
        <v>631</v>
      </c>
      <c r="K9" s="56">
        <v>82568</v>
      </c>
      <c r="L9" s="56">
        <v>81500</v>
      </c>
      <c r="M9" s="56">
        <f t="shared" si="3"/>
        <v>14283</v>
      </c>
      <c r="N9" s="59">
        <f t="shared" si="4"/>
        <v>14283</v>
      </c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</row>
    <row r="10" spans="1:251" ht="14.4" x14ac:dyDescent="0.3">
      <c r="A10" s="39">
        <v>8</v>
      </c>
      <c r="B10" s="43">
        <f>'Population Totals'!B10</f>
        <v>84746</v>
      </c>
      <c r="C10" s="43">
        <v>32293</v>
      </c>
      <c r="D10" s="43">
        <v>47039</v>
      </c>
      <c r="E10" s="47">
        <f t="shared" si="0"/>
        <v>0.55505864583579168</v>
      </c>
      <c r="F10" s="43">
        <v>2693</v>
      </c>
      <c r="G10" s="47">
        <f t="shared" si="1"/>
        <v>3.1777311023529133E-2</v>
      </c>
      <c r="H10" s="54">
        <f t="shared" si="2"/>
        <v>0.61894366695773251</v>
      </c>
      <c r="I10" s="43">
        <v>297</v>
      </c>
      <c r="J10" s="43">
        <v>588</v>
      </c>
      <c r="K10" s="43">
        <v>82053</v>
      </c>
      <c r="L10" s="43">
        <v>81998</v>
      </c>
      <c r="M10" s="43">
        <f t="shared" si="3"/>
        <v>52453</v>
      </c>
      <c r="N10" s="43">
        <f t="shared" si="4"/>
        <v>52453</v>
      </c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</row>
    <row r="11" spans="1:251" ht="14.4" x14ac:dyDescent="0.3">
      <c r="A11" s="39">
        <v>9</v>
      </c>
      <c r="B11" s="42">
        <f>'Population Totals'!B11</f>
        <v>86031</v>
      </c>
      <c r="C11" s="42">
        <v>31601</v>
      </c>
      <c r="D11" s="42">
        <v>49929</v>
      </c>
      <c r="E11" s="46">
        <f t="shared" si="0"/>
        <v>0.5803605677023399</v>
      </c>
      <c r="F11" s="42">
        <v>2330</v>
      </c>
      <c r="G11" s="50">
        <f t="shared" si="1"/>
        <v>2.7083260685101883E-2</v>
      </c>
      <c r="H11" s="53">
        <f t="shared" si="2"/>
        <v>0.63267891806441867</v>
      </c>
      <c r="I11" s="56">
        <v>254</v>
      </c>
      <c r="J11" s="56">
        <v>495</v>
      </c>
      <c r="K11" s="56">
        <v>83701</v>
      </c>
      <c r="L11" s="56">
        <v>83253</v>
      </c>
      <c r="M11" s="56">
        <f t="shared" si="3"/>
        <v>54430</v>
      </c>
      <c r="N11" s="59">
        <f t="shared" si="4"/>
        <v>54430</v>
      </c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</row>
    <row r="12" spans="1:251" ht="14.4" x14ac:dyDescent="0.3">
      <c r="A12" s="39">
        <v>10</v>
      </c>
      <c r="B12" s="43">
        <f>'Population Totals'!B12</f>
        <v>86509</v>
      </c>
      <c r="C12" s="43">
        <v>61348</v>
      </c>
      <c r="D12" s="43">
        <v>19567</v>
      </c>
      <c r="E12" s="47">
        <f t="shared" si="0"/>
        <v>0.22618455883202904</v>
      </c>
      <c r="F12" s="43">
        <v>2333</v>
      </c>
      <c r="G12" s="47">
        <f t="shared" si="1"/>
        <v>2.6968292316406385E-2</v>
      </c>
      <c r="H12" s="54">
        <f t="shared" si="2"/>
        <v>0.29084835103862028</v>
      </c>
      <c r="I12" s="43">
        <v>250</v>
      </c>
      <c r="J12" s="43">
        <v>392</v>
      </c>
      <c r="K12" s="43">
        <v>84176</v>
      </c>
      <c r="L12" s="43">
        <v>82903</v>
      </c>
      <c r="M12" s="43">
        <f t="shared" si="3"/>
        <v>25161</v>
      </c>
      <c r="N12" s="43">
        <f t="shared" si="4"/>
        <v>25161</v>
      </c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</row>
    <row r="13" spans="1:251" ht="14.4" x14ac:dyDescent="0.3">
      <c r="A13" s="39">
        <v>11</v>
      </c>
      <c r="B13" s="42">
        <f>'Population Totals'!B13</f>
        <v>87691</v>
      </c>
      <c r="C13" s="42">
        <v>69275</v>
      </c>
      <c r="D13" s="42">
        <v>7749</v>
      </c>
      <c r="E13" s="46">
        <f t="shared" si="0"/>
        <v>8.8367107228792013E-2</v>
      </c>
      <c r="F13" s="42">
        <v>4868</v>
      </c>
      <c r="G13" s="50">
        <f t="shared" si="1"/>
        <v>5.5513108528811396E-2</v>
      </c>
      <c r="H13" s="53">
        <f t="shared" si="2"/>
        <v>0.21001014927415584</v>
      </c>
      <c r="I13" s="56">
        <v>457</v>
      </c>
      <c r="J13" s="56">
        <v>1092</v>
      </c>
      <c r="K13" s="56">
        <v>82823</v>
      </c>
      <c r="L13" s="56">
        <v>80533</v>
      </c>
      <c r="M13" s="56">
        <f t="shared" si="3"/>
        <v>18416</v>
      </c>
      <c r="N13" s="59">
        <f t="shared" si="4"/>
        <v>18416</v>
      </c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</row>
    <row r="14" spans="1:251" ht="14.4" x14ac:dyDescent="0.3">
      <c r="A14" s="39">
        <v>12</v>
      </c>
      <c r="B14" s="43">
        <f>'Population Totals'!B14</f>
        <v>88122</v>
      </c>
      <c r="C14" s="43">
        <v>29527</v>
      </c>
      <c r="D14" s="43">
        <v>48419</v>
      </c>
      <c r="E14" s="47">
        <f t="shared" si="0"/>
        <v>0.54945416581557383</v>
      </c>
      <c r="F14" s="43">
        <v>7316</v>
      </c>
      <c r="G14" s="47">
        <f t="shared" si="1"/>
        <v>8.3021265972174935E-2</v>
      </c>
      <c r="H14" s="54">
        <f t="shared" si="2"/>
        <v>0.66493043734822177</v>
      </c>
      <c r="I14" s="43">
        <v>509</v>
      </c>
      <c r="J14" s="43">
        <v>722</v>
      </c>
      <c r="K14" s="43">
        <v>80806</v>
      </c>
      <c r="L14" s="43">
        <v>82980</v>
      </c>
      <c r="M14" s="43">
        <f t="shared" si="3"/>
        <v>58595</v>
      </c>
      <c r="N14" s="43">
        <f t="shared" si="4"/>
        <v>58595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</row>
    <row r="15" spans="1:251" ht="14.4" x14ac:dyDescent="0.3">
      <c r="A15" s="39">
        <v>13</v>
      </c>
      <c r="B15" s="42">
        <f>'Population Totals'!B15</f>
        <v>87995</v>
      </c>
      <c r="C15" s="42">
        <v>57682</v>
      </c>
      <c r="D15" s="42">
        <v>20095</v>
      </c>
      <c r="E15" s="46">
        <f t="shared" si="0"/>
        <v>0.22836524802545599</v>
      </c>
      <c r="F15" s="42">
        <v>4465</v>
      </c>
      <c r="G15" s="50">
        <f t="shared" si="1"/>
        <v>5.0741519404511617E-2</v>
      </c>
      <c r="H15" s="53">
        <f t="shared" si="2"/>
        <v>0.34448548212966645</v>
      </c>
      <c r="I15" s="56">
        <v>432</v>
      </c>
      <c r="J15" s="56">
        <v>1724</v>
      </c>
      <c r="K15" s="56">
        <v>83530</v>
      </c>
      <c r="L15" s="56">
        <v>81988</v>
      </c>
      <c r="M15" s="56">
        <f t="shared" si="3"/>
        <v>30313</v>
      </c>
      <c r="N15" s="59">
        <f t="shared" si="4"/>
        <v>30313</v>
      </c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</row>
    <row r="16" spans="1:251" ht="14.4" x14ac:dyDescent="0.3">
      <c r="A16" s="39">
        <v>14</v>
      </c>
      <c r="B16" s="43">
        <f>'Population Totals'!B16</f>
        <v>88142</v>
      </c>
      <c r="C16" s="43">
        <v>59967</v>
      </c>
      <c r="D16" s="43">
        <v>17209</v>
      </c>
      <c r="E16" s="47">
        <f t="shared" si="0"/>
        <v>0.19524176896371764</v>
      </c>
      <c r="F16" s="43">
        <v>3437</v>
      </c>
      <c r="G16" s="47">
        <f t="shared" si="1"/>
        <v>3.899389621292914E-2</v>
      </c>
      <c r="H16" s="54">
        <f t="shared" si="2"/>
        <v>0.31965464818134376</v>
      </c>
      <c r="I16" s="43">
        <v>269</v>
      </c>
      <c r="J16" s="43">
        <v>4334</v>
      </c>
      <c r="K16" s="43">
        <v>84705</v>
      </c>
      <c r="L16" s="43">
        <v>83162</v>
      </c>
      <c r="M16" s="43">
        <f t="shared" si="3"/>
        <v>28175</v>
      </c>
      <c r="N16" s="43">
        <f t="shared" si="4"/>
        <v>28175</v>
      </c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</row>
    <row r="17" spans="1:29" ht="14.4" x14ac:dyDescent="0.3">
      <c r="A17" s="39">
        <v>15</v>
      </c>
      <c r="B17" s="42">
        <f>'Population Totals'!B17</f>
        <v>88233</v>
      </c>
      <c r="C17" s="42">
        <v>19563</v>
      </c>
      <c r="D17" s="42">
        <v>50243</v>
      </c>
      <c r="E17" s="46">
        <f t="shared" si="0"/>
        <v>0.5694354719889384</v>
      </c>
      <c r="F17" s="42">
        <v>15285</v>
      </c>
      <c r="G17" s="50">
        <f t="shared" si="1"/>
        <v>0.17323450409710653</v>
      </c>
      <c r="H17" s="53">
        <f t="shared" si="2"/>
        <v>0.77828023528611745</v>
      </c>
      <c r="I17" s="56">
        <v>785</v>
      </c>
      <c r="J17" s="56">
        <v>1765</v>
      </c>
      <c r="K17" s="56">
        <v>72948</v>
      </c>
      <c r="L17" s="56">
        <v>82797</v>
      </c>
      <c r="M17" s="56">
        <f t="shared" si="3"/>
        <v>68670</v>
      </c>
      <c r="N17" s="59">
        <f t="shared" si="4"/>
        <v>68670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</row>
    <row r="18" spans="1:29" ht="14.4" x14ac:dyDescent="0.3">
      <c r="A18" s="39">
        <v>16</v>
      </c>
      <c r="B18" s="43">
        <f>'Population Totals'!B18</f>
        <v>88036</v>
      </c>
      <c r="C18" s="43">
        <v>66363</v>
      </c>
      <c r="D18" s="43">
        <v>9908</v>
      </c>
      <c r="E18" s="47">
        <f t="shared" si="0"/>
        <v>0.11254486800854197</v>
      </c>
      <c r="F18" s="43">
        <v>6546</v>
      </c>
      <c r="G18" s="47">
        <f t="shared" si="1"/>
        <v>7.4355945295106543E-2</v>
      </c>
      <c r="H18" s="54">
        <f t="shared" si="2"/>
        <v>0.24618337952655731</v>
      </c>
      <c r="I18" s="43">
        <v>605</v>
      </c>
      <c r="J18" s="43">
        <v>1713</v>
      </c>
      <c r="K18" s="43">
        <v>81490</v>
      </c>
      <c r="L18" s="43">
        <v>82125</v>
      </c>
      <c r="M18" s="43">
        <f t="shared" si="3"/>
        <v>21673</v>
      </c>
      <c r="N18" s="43">
        <f t="shared" si="4"/>
        <v>21673</v>
      </c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</row>
    <row r="19" spans="1:29" ht="14.4" x14ac:dyDescent="0.3">
      <c r="A19" s="39">
        <v>17</v>
      </c>
      <c r="B19" s="42">
        <f>'Population Totals'!B19</f>
        <v>88291</v>
      </c>
      <c r="C19" s="42">
        <v>62164</v>
      </c>
      <c r="D19" s="42">
        <v>14374</v>
      </c>
      <c r="E19" s="46">
        <f t="shared" si="0"/>
        <v>0.1628025506563523</v>
      </c>
      <c r="F19" s="42">
        <v>5146</v>
      </c>
      <c r="G19" s="50">
        <f t="shared" si="1"/>
        <v>5.8284536362709673E-2</v>
      </c>
      <c r="H19" s="53">
        <f t="shared" si="2"/>
        <v>0.29591917635999138</v>
      </c>
      <c r="I19" s="56">
        <v>435</v>
      </c>
      <c r="J19" s="56">
        <v>1781</v>
      </c>
      <c r="K19" s="56">
        <v>83145</v>
      </c>
      <c r="L19" s="56">
        <v>81395</v>
      </c>
      <c r="M19" s="56">
        <f t="shared" si="3"/>
        <v>26127</v>
      </c>
      <c r="N19" s="59">
        <f t="shared" si="4"/>
        <v>26127</v>
      </c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</row>
    <row r="20" spans="1:29" ht="14.4" x14ac:dyDescent="0.3">
      <c r="A20" s="39">
        <v>18</v>
      </c>
      <c r="B20" s="43">
        <f>'Population Totals'!B20</f>
        <v>86919</v>
      </c>
      <c r="C20" s="43">
        <v>74575</v>
      </c>
      <c r="D20" s="43">
        <v>3753</v>
      </c>
      <c r="E20" s="47">
        <f t="shared" si="0"/>
        <v>4.3178131363683432E-2</v>
      </c>
      <c r="F20" s="43">
        <v>3808</v>
      </c>
      <c r="G20" s="47">
        <f t="shared" si="1"/>
        <v>4.3810904405250865E-2</v>
      </c>
      <c r="H20" s="54">
        <f t="shared" si="2"/>
        <v>0.14201728045651699</v>
      </c>
      <c r="I20" s="43">
        <v>436</v>
      </c>
      <c r="J20" s="43">
        <v>652</v>
      </c>
      <c r="K20" s="43">
        <v>83111</v>
      </c>
      <c r="L20" s="43">
        <v>81323</v>
      </c>
      <c r="M20" s="43">
        <f t="shared" si="3"/>
        <v>12344</v>
      </c>
      <c r="N20" s="43">
        <f t="shared" si="4"/>
        <v>12344</v>
      </c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</row>
    <row r="21" spans="1:29" ht="14.4" x14ac:dyDescent="0.3">
      <c r="A21" s="39">
        <v>19</v>
      </c>
      <c r="B21" s="42">
        <f>'Population Totals'!B21</f>
        <v>87870</v>
      </c>
      <c r="C21" s="42">
        <v>64093</v>
      </c>
      <c r="D21" s="42">
        <v>17144</v>
      </c>
      <c r="E21" s="46">
        <f t="shared" si="0"/>
        <v>0.19510640719244338</v>
      </c>
      <c r="F21" s="42">
        <v>3488</v>
      </c>
      <c r="G21" s="50">
        <f t="shared" si="1"/>
        <v>3.9695003983156937E-2</v>
      </c>
      <c r="H21" s="53">
        <f t="shared" si="2"/>
        <v>0.27059292136110163</v>
      </c>
      <c r="I21" s="56">
        <v>272</v>
      </c>
      <c r="J21" s="56">
        <v>396</v>
      </c>
      <c r="K21" s="56">
        <v>84382</v>
      </c>
      <c r="L21" s="56">
        <v>83819</v>
      </c>
      <c r="M21" s="56">
        <f t="shared" si="3"/>
        <v>23777</v>
      </c>
      <c r="N21" s="59">
        <f t="shared" si="4"/>
        <v>23777</v>
      </c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</row>
    <row r="22" spans="1:29" ht="14.4" x14ac:dyDescent="0.3">
      <c r="A22" s="39">
        <v>20</v>
      </c>
      <c r="B22" s="43">
        <f>'Population Totals'!B22</f>
        <v>86347</v>
      </c>
      <c r="C22" s="43">
        <v>58534</v>
      </c>
      <c r="D22" s="43">
        <v>17430</v>
      </c>
      <c r="E22" s="47">
        <f t="shared" si="0"/>
        <v>0.20185993723001378</v>
      </c>
      <c r="F22" s="43">
        <v>5816</v>
      </c>
      <c r="G22" s="47">
        <f t="shared" si="1"/>
        <v>6.7356132812952385E-2</v>
      </c>
      <c r="H22" s="54">
        <f t="shared" si="2"/>
        <v>0.32210731119784125</v>
      </c>
      <c r="I22" s="43">
        <v>284</v>
      </c>
      <c r="J22" s="43">
        <v>1601</v>
      </c>
      <c r="K22" s="43">
        <v>80531</v>
      </c>
      <c r="L22" s="43">
        <v>80919</v>
      </c>
      <c r="M22" s="43">
        <f t="shared" si="3"/>
        <v>27813</v>
      </c>
      <c r="N22" s="43">
        <f t="shared" si="4"/>
        <v>27813</v>
      </c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</row>
    <row r="23" spans="1:29" ht="14.4" x14ac:dyDescent="0.3">
      <c r="A23" s="39">
        <v>21</v>
      </c>
      <c r="B23" s="42">
        <f>'Population Totals'!B23</f>
        <v>86220</v>
      </c>
      <c r="C23" s="42">
        <v>78121</v>
      </c>
      <c r="D23" s="42">
        <v>1229</v>
      </c>
      <c r="E23" s="46">
        <f t="shared" si="0"/>
        <v>1.4254233356529807E-2</v>
      </c>
      <c r="F23" s="42">
        <v>2516</v>
      </c>
      <c r="G23" s="50">
        <f t="shared" si="1"/>
        <v>2.9181164463001622E-2</v>
      </c>
      <c r="H23" s="53">
        <f t="shared" si="2"/>
        <v>9.3934122013453955E-2</v>
      </c>
      <c r="I23" s="56">
        <v>311</v>
      </c>
      <c r="J23" s="56">
        <v>299</v>
      </c>
      <c r="K23" s="56">
        <v>83704</v>
      </c>
      <c r="L23" s="56">
        <v>81926</v>
      </c>
      <c r="M23" s="56">
        <f t="shared" si="3"/>
        <v>8099</v>
      </c>
      <c r="N23" s="59">
        <f t="shared" si="4"/>
        <v>8099</v>
      </c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</row>
    <row r="24" spans="1:29" ht="14.4" x14ac:dyDescent="0.3">
      <c r="A24" s="39">
        <v>22</v>
      </c>
      <c r="B24" s="43">
        <f>'Population Totals'!B24</f>
        <v>85266</v>
      </c>
      <c r="C24" s="43">
        <v>76022</v>
      </c>
      <c r="D24" s="43">
        <v>1067</v>
      </c>
      <c r="E24" s="47">
        <f t="shared" si="0"/>
        <v>1.2513780404850702E-2</v>
      </c>
      <c r="F24" s="43">
        <v>4273</v>
      </c>
      <c r="G24" s="47">
        <f t="shared" si="1"/>
        <v>5.0113761640044094E-2</v>
      </c>
      <c r="H24" s="54">
        <f t="shared" si="2"/>
        <v>0.10841367016161189</v>
      </c>
      <c r="I24" s="43">
        <v>530</v>
      </c>
      <c r="J24" s="43">
        <v>515</v>
      </c>
      <c r="K24" s="43">
        <v>80993</v>
      </c>
      <c r="L24" s="43">
        <v>80479</v>
      </c>
      <c r="M24" s="43">
        <f t="shared" si="3"/>
        <v>9244</v>
      </c>
      <c r="N24" s="43">
        <f t="shared" si="4"/>
        <v>9244</v>
      </c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</row>
    <row r="25" spans="1:29" ht="14.4" x14ac:dyDescent="0.3">
      <c r="A25" s="39">
        <v>23</v>
      </c>
      <c r="B25" s="42">
        <f>'Population Totals'!B25</f>
        <v>85228</v>
      </c>
      <c r="C25" s="42">
        <v>78607</v>
      </c>
      <c r="D25" s="42">
        <v>394</v>
      </c>
      <c r="E25" s="46">
        <f t="shared" si="0"/>
        <v>4.6228938846388512E-3</v>
      </c>
      <c r="F25" s="42">
        <v>1909</v>
      </c>
      <c r="G25" s="50">
        <f t="shared" si="1"/>
        <v>2.2398742197399915E-2</v>
      </c>
      <c r="H25" s="53">
        <f t="shared" si="2"/>
        <v>7.7685737081710241E-2</v>
      </c>
      <c r="I25" s="56">
        <v>588</v>
      </c>
      <c r="J25" s="56">
        <v>359</v>
      </c>
      <c r="K25" s="56">
        <v>83319</v>
      </c>
      <c r="L25" s="56">
        <v>80568</v>
      </c>
      <c r="M25" s="56">
        <f t="shared" si="3"/>
        <v>6621</v>
      </c>
      <c r="N25" s="59">
        <f t="shared" si="4"/>
        <v>6621</v>
      </c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</row>
    <row r="26" spans="1:29" ht="14.4" x14ac:dyDescent="0.3">
      <c r="A26" s="39">
        <v>24</v>
      </c>
      <c r="B26" s="43">
        <f>'Population Totals'!B26</f>
        <v>87083</v>
      </c>
      <c r="C26" s="43">
        <v>77967</v>
      </c>
      <c r="D26" s="43">
        <v>1427</v>
      </c>
      <c r="E26" s="47">
        <f t="shared" si="0"/>
        <v>1.6386665594892231E-2</v>
      </c>
      <c r="F26" s="43">
        <v>2971</v>
      </c>
      <c r="G26" s="47">
        <f t="shared" si="1"/>
        <v>3.4116877002400008E-2</v>
      </c>
      <c r="H26" s="54">
        <f t="shared" si="2"/>
        <v>0.10468174040857572</v>
      </c>
      <c r="I26" s="43">
        <v>666</v>
      </c>
      <c r="J26" s="43">
        <v>300</v>
      </c>
      <c r="K26" s="43">
        <v>84112</v>
      </c>
      <c r="L26" s="43">
        <v>81630</v>
      </c>
      <c r="M26" s="43">
        <f t="shared" si="3"/>
        <v>9116</v>
      </c>
      <c r="N26" s="43">
        <f t="shared" si="4"/>
        <v>9116</v>
      </c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</row>
    <row r="27" spans="1:29" ht="14.4" x14ac:dyDescent="0.3">
      <c r="A27" s="39">
        <v>25</v>
      </c>
      <c r="B27" s="42">
        <f>'Population Totals'!B27</f>
        <v>87991</v>
      </c>
      <c r="C27" s="42">
        <v>69856</v>
      </c>
      <c r="D27" s="42">
        <v>4464</v>
      </c>
      <c r="E27" s="46">
        <f t="shared" si="0"/>
        <v>5.0732461274448526E-2</v>
      </c>
      <c r="F27" s="42">
        <v>9060</v>
      </c>
      <c r="G27" s="50">
        <f t="shared" si="1"/>
        <v>0.10296507597367913</v>
      </c>
      <c r="H27" s="53">
        <f t="shared" si="2"/>
        <v>0.20610062392744713</v>
      </c>
      <c r="I27" s="56">
        <v>820</v>
      </c>
      <c r="J27" s="56">
        <v>784</v>
      </c>
      <c r="K27" s="56">
        <v>78931</v>
      </c>
      <c r="L27" s="56">
        <v>80734</v>
      </c>
      <c r="M27" s="56">
        <f t="shared" si="3"/>
        <v>18135</v>
      </c>
      <c r="N27" s="59">
        <f t="shared" si="4"/>
        <v>18135</v>
      </c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</row>
    <row r="28" spans="1:29" ht="14.4" x14ac:dyDescent="0.3">
      <c r="A28" s="39">
        <v>26</v>
      </c>
      <c r="B28" s="43">
        <f>'Population Totals'!B28</f>
        <v>85205</v>
      </c>
      <c r="C28" s="43">
        <v>71108</v>
      </c>
      <c r="D28" s="43">
        <v>1165</v>
      </c>
      <c r="E28" s="47">
        <f t="shared" si="0"/>
        <v>1.3672906519570448E-2</v>
      </c>
      <c r="F28" s="43">
        <v>6057</v>
      </c>
      <c r="G28" s="47">
        <f t="shared" si="1"/>
        <v>7.108737750132034E-2</v>
      </c>
      <c r="H28" s="54">
        <f t="shared" si="2"/>
        <v>0.16544803708702541</v>
      </c>
      <c r="I28" s="43">
        <v>1232</v>
      </c>
      <c r="J28" s="43">
        <v>2184</v>
      </c>
      <c r="K28" s="43">
        <v>79148</v>
      </c>
      <c r="L28" s="43">
        <v>78758</v>
      </c>
      <c r="M28" s="43">
        <f t="shared" si="3"/>
        <v>14097</v>
      </c>
      <c r="N28" s="43">
        <f t="shared" si="4"/>
        <v>14097</v>
      </c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</row>
    <row r="29" spans="1:29" ht="14.4" x14ac:dyDescent="0.3">
      <c r="A29" s="39">
        <v>27</v>
      </c>
      <c r="B29" s="42">
        <f>'Population Totals'!B29</f>
        <v>84320</v>
      </c>
      <c r="C29" s="42">
        <v>50726</v>
      </c>
      <c r="D29" s="42">
        <v>7564</v>
      </c>
      <c r="E29" s="46">
        <f t="shared" si="0"/>
        <v>8.9705882352941177E-2</v>
      </c>
      <c r="F29" s="42">
        <v>17085</v>
      </c>
      <c r="G29" s="50">
        <f t="shared" si="1"/>
        <v>0.20262096774193547</v>
      </c>
      <c r="H29" s="53">
        <f t="shared" si="2"/>
        <v>0.39841081593927896</v>
      </c>
      <c r="I29" s="56">
        <v>1934</v>
      </c>
      <c r="J29" s="56">
        <v>4752</v>
      </c>
      <c r="K29" s="56">
        <v>67235</v>
      </c>
      <c r="L29" s="56">
        <v>74565</v>
      </c>
      <c r="M29" s="56">
        <f t="shared" si="3"/>
        <v>33594</v>
      </c>
      <c r="N29" s="59">
        <f t="shared" si="4"/>
        <v>33594</v>
      </c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</row>
    <row r="30" spans="1:29" ht="14.4" x14ac:dyDescent="0.3">
      <c r="A30" s="39">
        <v>28</v>
      </c>
      <c r="B30" s="43">
        <f>'Population Totals'!B30</f>
        <v>85216</v>
      </c>
      <c r="C30" s="43">
        <v>72989</v>
      </c>
      <c r="D30" s="43">
        <v>261</v>
      </c>
      <c r="E30" s="47">
        <f t="shared" si="0"/>
        <v>3.0628051070221555E-3</v>
      </c>
      <c r="F30" s="43">
        <v>6303</v>
      </c>
      <c r="G30" s="47">
        <f t="shared" si="1"/>
        <v>7.3964983101764928E-2</v>
      </c>
      <c r="H30" s="54">
        <f t="shared" si="2"/>
        <v>0.1434824446113406</v>
      </c>
      <c r="I30" s="43">
        <v>899</v>
      </c>
      <c r="J30" s="43">
        <v>957</v>
      </c>
      <c r="K30" s="43">
        <v>78913</v>
      </c>
      <c r="L30" s="43">
        <v>79086</v>
      </c>
      <c r="M30" s="43">
        <f t="shared" si="3"/>
        <v>12227</v>
      </c>
      <c r="N30" s="43">
        <f t="shared" si="4"/>
        <v>12227</v>
      </c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</row>
    <row r="31" spans="1:29" ht="14.4" x14ac:dyDescent="0.3">
      <c r="A31" s="39">
        <v>29</v>
      </c>
      <c r="B31" s="42">
        <f>'Population Totals'!B31</f>
        <v>85067</v>
      </c>
      <c r="C31" s="42">
        <v>69927</v>
      </c>
      <c r="D31" s="42">
        <v>1140</v>
      </c>
      <c r="E31" s="46">
        <f t="shared" si="0"/>
        <v>1.3401201405950604E-2</v>
      </c>
      <c r="F31" s="42">
        <v>5746</v>
      </c>
      <c r="G31" s="50">
        <f t="shared" si="1"/>
        <v>6.7546757261922954E-2</v>
      </c>
      <c r="H31" s="53">
        <f t="shared" si="2"/>
        <v>0.17797735902288783</v>
      </c>
      <c r="I31" s="56">
        <v>1855</v>
      </c>
      <c r="J31" s="56">
        <v>1169</v>
      </c>
      <c r="K31" s="56">
        <v>79321</v>
      </c>
      <c r="L31" s="56">
        <v>76923</v>
      </c>
      <c r="M31" s="56">
        <f t="shared" si="3"/>
        <v>15140</v>
      </c>
      <c r="N31" s="59">
        <f t="shared" si="4"/>
        <v>15140</v>
      </c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</row>
    <row r="32" spans="1:29" ht="14.4" x14ac:dyDescent="0.3">
      <c r="A32" s="39">
        <v>30</v>
      </c>
      <c r="B32" s="43">
        <f>'Population Totals'!B32</f>
        <v>84140</v>
      </c>
      <c r="C32" s="43">
        <v>64709</v>
      </c>
      <c r="D32" s="43">
        <v>5116</v>
      </c>
      <c r="E32" s="47">
        <f t="shared" si="0"/>
        <v>6.0803422866650823E-2</v>
      </c>
      <c r="F32" s="43">
        <v>6789</v>
      </c>
      <c r="G32" s="47">
        <f t="shared" si="1"/>
        <v>8.0686950320893749E-2</v>
      </c>
      <c r="H32" s="54">
        <f t="shared" si="2"/>
        <v>0.23093653434751604</v>
      </c>
      <c r="I32" s="43">
        <v>915</v>
      </c>
      <c r="J32" s="43">
        <v>2673</v>
      </c>
      <c r="K32" s="43">
        <v>77351</v>
      </c>
      <c r="L32" s="43">
        <v>76589</v>
      </c>
      <c r="M32" s="43">
        <f t="shared" si="3"/>
        <v>19431</v>
      </c>
      <c r="N32" s="43">
        <f t="shared" si="4"/>
        <v>19431</v>
      </c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</row>
    <row r="33" spans="1:29" ht="14.4" x14ac:dyDescent="0.3">
      <c r="A33" s="39">
        <v>31</v>
      </c>
      <c r="B33" s="42">
        <f>'Population Totals'!B33</f>
        <v>84647</v>
      </c>
      <c r="C33" s="42">
        <v>40919</v>
      </c>
      <c r="D33" s="42">
        <v>1948</v>
      </c>
      <c r="E33" s="46">
        <f t="shared" si="0"/>
        <v>2.3013219606128982E-2</v>
      </c>
      <c r="F33" s="42">
        <v>32411</v>
      </c>
      <c r="G33" s="50">
        <f t="shared" si="1"/>
        <v>0.38289602702990067</v>
      </c>
      <c r="H33" s="53">
        <f t="shared" si="2"/>
        <v>0.51659243682587686</v>
      </c>
      <c r="I33" s="56">
        <v>1355</v>
      </c>
      <c r="J33" s="56">
        <v>1812</v>
      </c>
      <c r="K33" s="56">
        <v>52236</v>
      </c>
      <c r="L33" s="56">
        <v>74136</v>
      </c>
      <c r="M33" s="56">
        <f t="shared" si="3"/>
        <v>43728</v>
      </c>
      <c r="N33" s="59">
        <f t="shared" si="4"/>
        <v>43728</v>
      </c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</row>
    <row r="34" spans="1:29" ht="14.4" x14ac:dyDescent="0.3">
      <c r="A34" s="39">
        <v>32</v>
      </c>
      <c r="B34" s="43">
        <f>'Population Totals'!B34</f>
        <v>83999</v>
      </c>
      <c r="C34" s="43">
        <v>55038</v>
      </c>
      <c r="D34" s="43">
        <v>808</v>
      </c>
      <c r="E34" s="47">
        <f t="shared" si="0"/>
        <v>9.6191621328825336E-3</v>
      </c>
      <c r="F34" s="43">
        <v>24180</v>
      </c>
      <c r="G34" s="47">
        <f t="shared" si="1"/>
        <v>0.28786056976868774</v>
      </c>
      <c r="H34" s="54">
        <f t="shared" si="2"/>
        <v>0.34477791402278596</v>
      </c>
      <c r="I34" s="43">
        <v>1433</v>
      </c>
      <c r="J34" s="43">
        <v>1139</v>
      </c>
      <c r="K34" s="43">
        <v>59819</v>
      </c>
      <c r="L34" s="43">
        <v>73435</v>
      </c>
      <c r="M34" s="43">
        <f t="shared" si="3"/>
        <v>28961</v>
      </c>
      <c r="N34" s="43">
        <f t="shared" si="4"/>
        <v>28961</v>
      </c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</row>
    <row r="35" spans="1:29" ht="14.4" x14ac:dyDescent="0.3">
      <c r="A35" s="39">
        <v>33</v>
      </c>
      <c r="B35" s="42">
        <f>'Population Totals'!B35</f>
        <v>84881</v>
      </c>
      <c r="C35" s="42">
        <v>58076</v>
      </c>
      <c r="D35" s="42">
        <v>1863</v>
      </c>
      <c r="E35" s="46">
        <f t="shared" si="0"/>
        <v>2.1948374783520457E-2</v>
      </c>
      <c r="F35" s="42">
        <v>13113</v>
      </c>
      <c r="G35" s="50">
        <f t="shared" si="1"/>
        <v>0.15448686985308843</v>
      </c>
      <c r="H35" s="53">
        <f t="shared" si="2"/>
        <v>0.31579505425242399</v>
      </c>
      <c r="I35" s="56">
        <v>1068</v>
      </c>
      <c r="J35" s="56">
        <v>8188</v>
      </c>
      <c r="K35" s="56">
        <v>71768</v>
      </c>
      <c r="L35" s="56">
        <v>76126</v>
      </c>
      <c r="M35" s="56">
        <f t="shared" si="3"/>
        <v>26805</v>
      </c>
      <c r="N35" s="59">
        <f t="shared" si="4"/>
        <v>26805</v>
      </c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</row>
    <row r="36" spans="1:29" ht="14.4" x14ac:dyDescent="0.3">
      <c r="A36" s="39">
        <v>34</v>
      </c>
      <c r="B36" s="43">
        <f>'Population Totals'!B36</f>
        <v>83569</v>
      </c>
      <c r="C36" s="43">
        <v>66499</v>
      </c>
      <c r="D36" s="43">
        <v>1793</v>
      </c>
      <c r="E36" s="47">
        <f t="shared" si="0"/>
        <v>2.1455324342758677E-2</v>
      </c>
      <c r="F36" s="43">
        <v>7234</v>
      </c>
      <c r="G36" s="47">
        <f t="shared" si="1"/>
        <v>8.6563199272457494E-2</v>
      </c>
      <c r="H36" s="54">
        <f t="shared" si="2"/>
        <v>0.20426234608527086</v>
      </c>
      <c r="I36" s="43">
        <v>1056</v>
      </c>
      <c r="J36" s="43">
        <v>3532</v>
      </c>
      <c r="K36" s="43">
        <v>76335</v>
      </c>
      <c r="L36" s="43">
        <v>75784</v>
      </c>
      <c r="M36" s="43">
        <f t="shared" si="3"/>
        <v>17070</v>
      </c>
      <c r="N36" s="43">
        <f t="shared" si="4"/>
        <v>17070</v>
      </c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</row>
    <row r="37" spans="1:29" ht="14.4" x14ac:dyDescent="0.3">
      <c r="A37" s="39">
        <v>35</v>
      </c>
      <c r="B37" s="42">
        <f>'Population Totals'!B37</f>
        <v>84034</v>
      </c>
      <c r="C37" s="42">
        <v>62981</v>
      </c>
      <c r="D37" s="42">
        <v>1613</v>
      </c>
      <c r="E37" s="46">
        <f t="shared" si="0"/>
        <v>1.9194611704786157E-2</v>
      </c>
      <c r="F37" s="42">
        <v>10389</v>
      </c>
      <c r="G37" s="50">
        <f t="shared" si="1"/>
        <v>0.12362853130875598</v>
      </c>
      <c r="H37" s="53">
        <f t="shared" si="2"/>
        <v>0.25052954756408119</v>
      </c>
      <c r="I37" s="56">
        <v>2470</v>
      </c>
      <c r="J37" s="56">
        <v>1873</v>
      </c>
      <c r="K37" s="56">
        <v>73645</v>
      </c>
      <c r="L37" s="56">
        <v>74297</v>
      </c>
      <c r="M37" s="56">
        <f t="shared" si="3"/>
        <v>21053</v>
      </c>
      <c r="N37" s="59">
        <f t="shared" si="4"/>
        <v>21053</v>
      </c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</row>
  </sheetData>
  <mergeCells count="2">
    <mergeCell ref="C1:D1"/>
    <mergeCell ref="I1:M1"/>
  </mergeCells>
  <printOptions gridLines="1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7"/>
  <sheetViews>
    <sheetView showRowColHeaders="0" zoomScale="120" workbookViewId="0">
      <pane xSplit="1" ySplit="2" topLeftCell="B3" activePane="bottomRight" state="frozen"/>
      <selection pane="topRight"/>
      <selection pane="bottomLeft"/>
      <selection pane="bottomRight" activeCell="B3" sqref="B3"/>
    </sheetView>
  </sheetViews>
  <sheetFormatPr defaultColWidth="9.33203125" defaultRowHeight="13.2" x14ac:dyDescent="0.25"/>
  <cols>
    <col min="1" max="1" width="11" style="1" customWidth="1"/>
    <col min="2" max="6" width="13.109375" style="36" customWidth="1"/>
    <col min="7" max="7" width="16.109375" style="36" customWidth="1"/>
    <col min="8" max="8" width="13.109375" style="36" customWidth="1"/>
    <col min="9" max="9" width="16.44140625" style="36" customWidth="1"/>
    <col min="10" max="11" width="13.109375" style="36" customWidth="1"/>
    <col min="12" max="256" width="9.109375" style="36" bestFit="1"/>
  </cols>
  <sheetData>
    <row r="1" spans="1:13" ht="15" customHeight="1" x14ac:dyDescent="0.3">
      <c r="A1" s="60" t="s">
        <v>0</v>
      </c>
      <c r="B1" s="69" t="s">
        <v>28</v>
      </c>
      <c r="C1" s="69"/>
      <c r="D1" s="69"/>
      <c r="E1" s="69"/>
      <c r="F1" s="69"/>
      <c r="G1" s="69"/>
      <c r="H1" s="69"/>
      <c r="I1" s="69"/>
      <c r="J1" s="69"/>
      <c r="K1" s="69"/>
    </row>
    <row r="2" spans="1:13" s="38" customFormat="1" ht="18.75" customHeight="1" x14ac:dyDescent="0.3">
      <c r="A2" s="61"/>
      <c r="B2" s="62" t="s">
        <v>29</v>
      </c>
      <c r="C2" s="62" t="s">
        <v>30</v>
      </c>
      <c r="D2" s="62" t="s">
        <v>31</v>
      </c>
      <c r="E2" s="62" t="s">
        <v>32</v>
      </c>
      <c r="F2" s="62" t="s">
        <v>33</v>
      </c>
      <c r="G2" s="62" t="s">
        <v>34</v>
      </c>
      <c r="H2" s="62" t="s">
        <v>35</v>
      </c>
      <c r="I2" s="62" t="s">
        <v>36</v>
      </c>
      <c r="J2" s="62" t="s">
        <v>37</v>
      </c>
      <c r="K2" s="62" t="s">
        <v>38</v>
      </c>
    </row>
    <row r="3" spans="1:13" ht="13.8" x14ac:dyDescent="0.3">
      <c r="A3" s="60">
        <v>1</v>
      </c>
      <c r="B3" s="63">
        <v>65061</v>
      </c>
      <c r="C3" s="63">
        <v>45023</v>
      </c>
      <c r="D3" s="63">
        <v>15392</v>
      </c>
      <c r="E3" s="63">
        <v>2911</v>
      </c>
      <c r="F3" s="63">
        <v>62150</v>
      </c>
      <c r="G3" s="63">
        <v>44516</v>
      </c>
      <c r="H3" s="63">
        <v>342</v>
      </c>
      <c r="I3" s="63">
        <v>289</v>
      </c>
      <c r="J3" s="63">
        <f t="shared" ref="J3:J37" si="0">B3-C3</f>
        <v>20038</v>
      </c>
      <c r="K3" s="63">
        <v>63046</v>
      </c>
      <c r="L3" s="38"/>
      <c r="M3" s="38"/>
    </row>
    <row r="4" spans="1:13" ht="13.8" x14ac:dyDescent="0.3">
      <c r="A4" s="60">
        <v>2</v>
      </c>
      <c r="B4" s="7">
        <v>65753</v>
      </c>
      <c r="C4" s="7">
        <v>42649</v>
      </c>
      <c r="D4" s="7">
        <v>19068</v>
      </c>
      <c r="E4" s="7">
        <v>1795</v>
      </c>
      <c r="F4" s="7">
        <v>63958</v>
      </c>
      <c r="G4" s="7">
        <v>42322</v>
      </c>
      <c r="H4" s="7">
        <v>379</v>
      </c>
      <c r="I4" s="7">
        <v>341</v>
      </c>
      <c r="J4" s="7">
        <f t="shared" si="0"/>
        <v>23104</v>
      </c>
      <c r="K4" s="7">
        <v>63381</v>
      </c>
      <c r="L4" s="38"/>
      <c r="M4" s="38"/>
    </row>
    <row r="5" spans="1:13" ht="13.8" x14ac:dyDescent="0.3">
      <c r="A5" s="60">
        <v>3</v>
      </c>
      <c r="B5" s="63">
        <v>66651</v>
      </c>
      <c r="C5" s="63">
        <v>43768</v>
      </c>
      <c r="D5" s="63">
        <v>17354</v>
      </c>
      <c r="E5" s="63">
        <v>3462</v>
      </c>
      <c r="F5" s="63">
        <v>63189</v>
      </c>
      <c r="G5" s="63">
        <v>43171</v>
      </c>
      <c r="H5" s="63">
        <v>393</v>
      </c>
      <c r="I5" s="63">
        <v>285</v>
      </c>
      <c r="J5" s="63">
        <f t="shared" si="0"/>
        <v>22883</v>
      </c>
      <c r="K5" s="63">
        <v>63980</v>
      </c>
      <c r="L5" s="38"/>
      <c r="M5" s="38"/>
    </row>
    <row r="6" spans="1:13" ht="13.8" x14ac:dyDescent="0.3">
      <c r="A6" s="60">
        <v>4</v>
      </c>
      <c r="B6" s="7">
        <v>65002</v>
      </c>
      <c r="C6" s="7">
        <v>44440</v>
      </c>
      <c r="D6" s="7">
        <v>12574</v>
      </c>
      <c r="E6" s="7">
        <v>5538</v>
      </c>
      <c r="F6" s="7">
        <v>59464</v>
      </c>
      <c r="G6" s="7">
        <v>43347</v>
      </c>
      <c r="H6" s="7">
        <v>325</v>
      </c>
      <c r="I6" s="7">
        <v>354</v>
      </c>
      <c r="J6" s="7">
        <f t="shared" si="0"/>
        <v>20562</v>
      </c>
      <c r="K6" s="7">
        <v>61462</v>
      </c>
      <c r="L6" s="38"/>
      <c r="M6" s="38"/>
    </row>
    <row r="7" spans="1:13" ht="13.8" x14ac:dyDescent="0.3">
      <c r="A7" s="60">
        <v>5</v>
      </c>
      <c r="B7" s="63">
        <v>66116</v>
      </c>
      <c r="C7" s="63">
        <v>57694</v>
      </c>
      <c r="D7" s="63">
        <v>288</v>
      </c>
      <c r="E7" s="63">
        <v>3909</v>
      </c>
      <c r="F7" s="63">
        <v>62207</v>
      </c>
      <c r="G7" s="63">
        <v>56938</v>
      </c>
      <c r="H7" s="63">
        <v>663</v>
      </c>
      <c r="I7" s="63">
        <v>649</v>
      </c>
      <c r="J7" s="63">
        <f t="shared" si="0"/>
        <v>8422</v>
      </c>
      <c r="K7" s="63">
        <v>61962</v>
      </c>
      <c r="L7" s="38"/>
      <c r="M7" s="38"/>
    </row>
    <row r="8" spans="1:13" ht="13.8" x14ac:dyDescent="0.3">
      <c r="A8" s="60">
        <v>6</v>
      </c>
      <c r="B8" s="7">
        <v>71247</v>
      </c>
      <c r="C8" s="7">
        <v>58223</v>
      </c>
      <c r="D8" s="7">
        <v>5461</v>
      </c>
      <c r="E8" s="7">
        <v>3764</v>
      </c>
      <c r="F8" s="7">
        <v>67483</v>
      </c>
      <c r="G8" s="7">
        <v>57415</v>
      </c>
      <c r="H8" s="7">
        <v>625</v>
      </c>
      <c r="I8" s="7">
        <v>591</v>
      </c>
      <c r="J8" s="7">
        <f t="shared" si="0"/>
        <v>13024</v>
      </c>
      <c r="K8" s="7">
        <v>66808</v>
      </c>
      <c r="L8" s="38"/>
      <c r="M8" s="38"/>
    </row>
    <row r="9" spans="1:13" ht="13.8" x14ac:dyDescent="0.3">
      <c r="A9" s="60">
        <v>7</v>
      </c>
      <c r="B9" s="63">
        <v>67494</v>
      </c>
      <c r="C9" s="63">
        <v>57438</v>
      </c>
      <c r="D9" s="63">
        <v>4215</v>
      </c>
      <c r="E9" s="63">
        <v>2840</v>
      </c>
      <c r="F9" s="63">
        <v>64654</v>
      </c>
      <c r="G9" s="63">
        <v>56833</v>
      </c>
      <c r="H9" s="63">
        <v>498</v>
      </c>
      <c r="I9" s="63">
        <v>519</v>
      </c>
      <c r="J9" s="63">
        <f t="shared" si="0"/>
        <v>10056</v>
      </c>
      <c r="K9" s="63">
        <v>63882</v>
      </c>
      <c r="L9" s="38"/>
      <c r="M9" s="38"/>
    </row>
    <row r="10" spans="1:13" ht="13.8" x14ac:dyDescent="0.3">
      <c r="A10" s="60">
        <v>8</v>
      </c>
      <c r="B10" s="7">
        <v>67543</v>
      </c>
      <c r="C10" s="7">
        <v>27444</v>
      </c>
      <c r="D10" s="7">
        <v>36312</v>
      </c>
      <c r="E10" s="7">
        <v>1834</v>
      </c>
      <c r="F10" s="7">
        <v>65709</v>
      </c>
      <c r="G10" s="7">
        <v>27202</v>
      </c>
      <c r="H10" s="7">
        <v>461</v>
      </c>
      <c r="I10" s="7">
        <v>180</v>
      </c>
      <c r="J10" s="7">
        <f t="shared" si="0"/>
        <v>40099</v>
      </c>
      <c r="K10" s="7">
        <v>65787</v>
      </c>
      <c r="L10" s="38"/>
      <c r="M10" s="38"/>
    </row>
    <row r="11" spans="1:13" ht="13.8" x14ac:dyDescent="0.3">
      <c r="A11" s="60">
        <v>9</v>
      </c>
      <c r="B11" s="63">
        <v>65066</v>
      </c>
      <c r="C11" s="63">
        <v>25953</v>
      </c>
      <c r="D11" s="63">
        <v>36054</v>
      </c>
      <c r="E11" s="63">
        <v>1602</v>
      </c>
      <c r="F11" s="63">
        <v>63464</v>
      </c>
      <c r="G11" s="63">
        <v>25425</v>
      </c>
      <c r="H11" s="63">
        <v>412</v>
      </c>
      <c r="I11" s="63">
        <v>194</v>
      </c>
      <c r="J11" s="63">
        <f t="shared" si="0"/>
        <v>39113</v>
      </c>
      <c r="K11" s="63">
        <v>63315</v>
      </c>
      <c r="L11" s="38"/>
      <c r="M11" s="38"/>
    </row>
    <row r="12" spans="1:13" ht="13.8" x14ac:dyDescent="0.3">
      <c r="A12" s="60">
        <v>10</v>
      </c>
      <c r="B12" s="7">
        <v>67518</v>
      </c>
      <c r="C12" s="7">
        <v>49158</v>
      </c>
      <c r="D12" s="7">
        <v>14709</v>
      </c>
      <c r="E12" s="7">
        <v>1433</v>
      </c>
      <c r="F12" s="7">
        <v>66085</v>
      </c>
      <c r="G12" s="7">
        <v>48835</v>
      </c>
      <c r="H12" s="7">
        <v>306</v>
      </c>
      <c r="I12" s="7">
        <v>354</v>
      </c>
      <c r="J12" s="7">
        <f t="shared" si="0"/>
        <v>18360</v>
      </c>
      <c r="K12" s="7">
        <v>65256</v>
      </c>
      <c r="L12" s="38"/>
      <c r="M12" s="38"/>
    </row>
    <row r="13" spans="1:13" ht="13.8" x14ac:dyDescent="0.3">
      <c r="A13" s="60">
        <v>11</v>
      </c>
      <c r="B13" s="63">
        <v>65479</v>
      </c>
      <c r="C13" s="63">
        <v>53148</v>
      </c>
      <c r="D13" s="63">
        <v>5400</v>
      </c>
      <c r="E13" s="63">
        <v>3010</v>
      </c>
      <c r="F13" s="63">
        <v>62469</v>
      </c>
      <c r="G13" s="63">
        <v>52321</v>
      </c>
      <c r="H13" s="63">
        <v>918</v>
      </c>
      <c r="I13" s="63">
        <v>590</v>
      </c>
      <c r="J13" s="63">
        <f t="shared" si="0"/>
        <v>12331</v>
      </c>
      <c r="K13" s="63">
        <v>61200</v>
      </c>
      <c r="L13" s="38"/>
      <c r="M13" s="38"/>
    </row>
    <row r="14" spans="1:13" ht="13.8" x14ac:dyDescent="0.3">
      <c r="A14" s="60">
        <v>12</v>
      </c>
      <c r="B14" s="7">
        <v>68468</v>
      </c>
      <c r="C14" s="7">
        <v>25497</v>
      </c>
      <c r="D14" s="7">
        <v>36258</v>
      </c>
      <c r="E14" s="7">
        <v>4957</v>
      </c>
      <c r="F14" s="7">
        <v>63511</v>
      </c>
      <c r="G14" s="7">
        <v>24450</v>
      </c>
      <c r="H14" s="7">
        <v>613</v>
      </c>
      <c r="I14" s="7">
        <v>230</v>
      </c>
      <c r="J14" s="7">
        <f t="shared" si="0"/>
        <v>42971</v>
      </c>
      <c r="K14" s="7">
        <v>65234</v>
      </c>
      <c r="L14" s="38"/>
      <c r="M14" s="38"/>
    </row>
    <row r="15" spans="1:13" ht="13.8" x14ac:dyDescent="0.3">
      <c r="A15" s="60">
        <v>13</v>
      </c>
      <c r="B15" s="63">
        <v>68234</v>
      </c>
      <c r="C15" s="63">
        <v>47245</v>
      </c>
      <c r="D15" s="63">
        <v>14156</v>
      </c>
      <c r="E15" s="63">
        <v>2887</v>
      </c>
      <c r="F15" s="63">
        <v>65347</v>
      </c>
      <c r="G15" s="63">
        <v>46632</v>
      </c>
      <c r="H15" s="63">
        <v>1364</v>
      </c>
      <c r="I15" s="63">
        <v>456</v>
      </c>
      <c r="J15" s="63">
        <f t="shared" si="0"/>
        <v>20989</v>
      </c>
      <c r="K15" s="63">
        <v>64498</v>
      </c>
      <c r="L15" s="38"/>
      <c r="M15" s="38"/>
    </row>
    <row r="16" spans="1:13" ht="13.8" x14ac:dyDescent="0.3">
      <c r="A16" s="60">
        <v>14</v>
      </c>
      <c r="B16" s="7">
        <v>70286</v>
      </c>
      <c r="C16" s="7">
        <v>49571</v>
      </c>
      <c r="D16" s="7">
        <v>12865</v>
      </c>
      <c r="E16" s="7">
        <v>2393</v>
      </c>
      <c r="F16" s="7">
        <v>67893</v>
      </c>
      <c r="G16" s="7">
        <v>49024</v>
      </c>
      <c r="H16" s="7">
        <v>3317</v>
      </c>
      <c r="I16" s="7">
        <v>338</v>
      </c>
      <c r="J16" s="7">
        <f t="shared" si="0"/>
        <v>20715</v>
      </c>
      <c r="K16" s="7">
        <v>66961</v>
      </c>
      <c r="L16" s="38"/>
      <c r="M16" s="38"/>
    </row>
    <row r="17" spans="1:13" ht="13.8" x14ac:dyDescent="0.3">
      <c r="A17" s="60">
        <v>15</v>
      </c>
      <c r="B17" s="63">
        <v>65887</v>
      </c>
      <c r="C17" s="63">
        <v>16648</v>
      </c>
      <c r="D17" s="63">
        <v>37033</v>
      </c>
      <c r="E17" s="63">
        <v>9680</v>
      </c>
      <c r="F17" s="63">
        <v>56207</v>
      </c>
      <c r="G17" s="63">
        <v>15837</v>
      </c>
      <c r="H17" s="63">
        <v>1386</v>
      </c>
      <c r="I17" s="63">
        <v>134</v>
      </c>
      <c r="J17" s="63">
        <f t="shared" si="0"/>
        <v>49239</v>
      </c>
      <c r="K17" s="63">
        <v>62338</v>
      </c>
      <c r="L17" s="38"/>
      <c r="M17" s="38"/>
    </row>
    <row r="18" spans="1:13" ht="13.8" x14ac:dyDescent="0.3">
      <c r="A18" s="60">
        <v>16</v>
      </c>
      <c r="B18" s="7">
        <v>65814</v>
      </c>
      <c r="C18" s="7">
        <v>51559</v>
      </c>
      <c r="D18" s="7">
        <v>6679</v>
      </c>
      <c r="E18" s="7">
        <v>3866</v>
      </c>
      <c r="F18" s="7">
        <v>61948</v>
      </c>
      <c r="G18" s="7">
        <v>50881</v>
      </c>
      <c r="H18" s="7">
        <v>1267</v>
      </c>
      <c r="I18" s="7">
        <v>499</v>
      </c>
      <c r="J18" s="7">
        <f t="shared" si="0"/>
        <v>14255</v>
      </c>
      <c r="K18" s="7">
        <v>62133</v>
      </c>
      <c r="L18" s="38"/>
      <c r="M18" s="38"/>
    </row>
    <row r="19" spans="1:13" ht="13.8" x14ac:dyDescent="0.3">
      <c r="A19" s="60">
        <v>17</v>
      </c>
      <c r="B19" s="63">
        <v>69613</v>
      </c>
      <c r="C19" s="63">
        <v>50918</v>
      </c>
      <c r="D19" s="63">
        <v>10440</v>
      </c>
      <c r="E19" s="63">
        <v>3452</v>
      </c>
      <c r="F19" s="63">
        <v>66161</v>
      </c>
      <c r="G19" s="63">
        <v>50216</v>
      </c>
      <c r="H19" s="63">
        <v>1397</v>
      </c>
      <c r="I19" s="63">
        <v>501</v>
      </c>
      <c r="J19" s="63">
        <f t="shared" si="0"/>
        <v>18695</v>
      </c>
      <c r="K19" s="63">
        <v>64953</v>
      </c>
      <c r="L19" s="38"/>
      <c r="M19" s="38"/>
    </row>
    <row r="20" spans="1:13" ht="13.8" x14ac:dyDescent="0.3">
      <c r="A20" s="60">
        <v>18</v>
      </c>
      <c r="B20" s="7">
        <v>66943</v>
      </c>
      <c r="C20" s="7">
        <v>58367</v>
      </c>
      <c r="D20" s="7">
        <v>2836</v>
      </c>
      <c r="E20" s="7">
        <v>2280</v>
      </c>
      <c r="F20" s="7">
        <v>64663</v>
      </c>
      <c r="G20" s="7">
        <v>57846</v>
      </c>
      <c r="H20" s="7">
        <v>519</v>
      </c>
      <c r="I20" s="7">
        <v>649</v>
      </c>
      <c r="J20" s="7">
        <f t="shared" si="0"/>
        <v>8576</v>
      </c>
      <c r="K20" s="7">
        <v>63363</v>
      </c>
      <c r="L20" s="38"/>
      <c r="M20" s="38"/>
    </row>
    <row r="21" spans="1:13" ht="13.8" x14ac:dyDescent="0.3">
      <c r="A21" s="60">
        <v>19</v>
      </c>
      <c r="B21" s="63">
        <v>65848</v>
      </c>
      <c r="C21" s="63">
        <v>49713</v>
      </c>
      <c r="D21" s="63">
        <v>12008</v>
      </c>
      <c r="E21" s="63">
        <v>2032</v>
      </c>
      <c r="F21" s="63">
        <v>63816</v>
      </c>
      <c r="G21" s="63">
        <v>49276</v>
      </c>
      <c r="H21" s="63">
        <v>312</v>
      </c>
      <c r="I21" s="63">
        <v>388</v>
      </c>
      <c r="J21" s="63">
        <f t="shared" si="0"/>
        <v>16135</v>
      </c>
      <c r="K21" s="63">
        <v>63461</v>
      </c>
      <c r="L21" s="38"/>
      <c r="M21" s="38"/>
    </row>
    <row r="22" spans="1:13" ht="13.8" x14ac:dyDescent="0.3">
      <c r="A22" s="60">
        <v>20</v>
      </c>
      <c r="B22" s="7">
        <v>64949</v>
      </c>
      <c r="C22" s="7">
        <v>46889</v>
      </c>
      <c r="D22" s="7">
        <v>11260</v>
      </c>
      <c r="E22" s="7">
        <v>3705</v>
      </c>
      <c r="F22" s="7">
        <v>61244</v>
      </c>
      <c r="G22" s="7">
        <v>46141</v>
      </c>
      <c r="H22" s="7">
        <v>1321</v>
      </c>
      <c r="I22" s="7">
        <v>337</v>
      </c>
      <c r="J22" s="7">
        <f t="shared" si="0"/>
        <v>18060</v>
      </c>
      <c r="K22" s="7">
        <v>61716</v>
      </c>
      <c r="L22" s="38"/>
      <c r="M22" s="38"/>
    </row>
    <row r="23" spans="1:13" ht="13.8" x14ac:dyDescent="0.3">
      <c r="A23" s="60">
        <v>21</v>
      </c>
      <c r="B23" s="63">
        <v>65761</v>
      </c>
      <c r="C23" s="63">
        <v>60403</v>
      </c>
      <c r="D23" s="63">
        <v>784</v>
      </c>
      <c r="E23" s="63">
        <v>1493</v>
      </c>
      <c r="F23" s="63">
        <v>64268</v>
      </c>
      <c r="G23" s="63">
        <v>59927</v>
      </c>
      <c r="H23" s="63">
        <v>209</v>
      </c>
      <c r="I23" s="63">
        <v>621</v>
      </c>
      <c r="J23" s="63">
        <f t="shared" si="0"/>
        <v>5358</v>
      </c>
      <c r="K23" s="63">
        <v>62875</v>
      </c>
      <c r="L23" s="38"/>
      <c r="M23" s="38"/>
    </row>
    <row r="24" spans="1:13" ht="13.8" x14ac:dyDescent="0.3">
      <c r="A24" s="60">
        <v>22</v>
      </c>
      <c r="B24" s="7">
        <v>66672</v>
      </c>
      <c r="C24" s="7">
        <v>60377</v>
      </c>
      <c r="D24" s="7">
        <v>754</v>
      </c>
      <c r="E24" s="7">
        <v>2488</v>
      </c>
      <c r="F24" s="7">
        <v>64184</v>
      </c>
      <c r="G24" s="7">
        <v>59869</v>
      </c>
      <c r="H24" s="7">
        <v>430</v>
      </c>
      <c r="I24" s="7">
        <v>571</v>
      </c>
      <c r="J24" s="7">
        <f t="shared" si="0"/>
        <v>6295</v>
      </c>
      <c r="K24" s="7">
        <v>63465</v>
      </c>
      <c r="L24" s="38"/>
      <c r="M24" s="38"/>
    </row>
    <row r="25" spans="1:13" ht="13.8" x14ac:dyDescent="0.3">
      <c r="A25" s="60">
        <v>23</v>
      </c>
      <c r="B25" s="63">
        <v>69284</v>
      </c>
      <c r="C25" s="63">
        <v>64334</v>
      </c>
      <c r="D25" s="63">
        <v>342</v>
      </c>
      <c r="E25" s="63">
        <v>1237</v>
      </c>
      <c r="F25" s="63">
        <v>68047</v>
      </c>
      <c r="G25" s="63">
        <v>63881</v>
      </c>
      <c r="H25" s="63">
        <v>307</v>
      </c>
      <c r="I25" s="63">
        <v>618</v>
      </c>
      <c r="J25" s="63">
        <f t="shared" si="0"/>
        <v>4950</v>
      </c>
      <c r="K25" s="63">
        <v>65916</v>
      </c>
      <c r="L25" s="38"/>
      <c r="M25" s="38"/>
    </row>
    <row r="26" spans="1:13" ht="13.8" x14ac:dyDescent="0.3">
      <c r="A26" s="60">
        <v>24</v>
      </c>
      <c r="B26" s="7">
        <v>66851</v>
      </c>
      <c r="C26" s="7">
        <v>60578</v>
      </c>
      <c r="D26" s="7">
        <v>1015</v>
      </c>
      <c r="E26" s="7">
        <v>1772</v>
      </c>
      <c r="F26" s="7">
        <v>65079</v>
      </c>
      <c r="G26" s="7">
        <v>60091</v>
      </c>
      <c r="H26" s="7">
        <v>222</v>
      </c>
      <c r="I26" s="7">
        <v>603</v>
      </c>
      <c r="J26" s="7">
        <f t="shared" si="0"/>
        <v>6273</v>
      </c>
      <c r="K26" s="7">
        <v>63158</v>
      </c>
      <c r="L26" s="38"/>
      <c r="M26" s="38"/>
    </row>
    <row r="27" spans="1:13" ht="13.8" x14ac:dyDescent="0.3">
      <c r="A27" s="60">
        <v>25</v>
      </c>
      <c r="B27" s="63">
        <v>67764</v>
      </c>
      <c r="C27" s="63">
        <v>55022</v>
      </c>
      <c r="D27" s="63">
        <v>3451</v>
      </c>
      <c r="E27" s="63">
        <v>5773</v>
      </c>
      <c r="F27" s="63">
        <v>61991</v>
      </c>
      <c r="G27" s="63">
        <v>54006</v>
      </c>
      <c r="H27" s="63">
        <v>627</v>
      </c>
      <c r="I27" s="63">
        <v>605</v>
      </c>
      <c r="J27" s="63">
        <f t="shared" si="0"/>
        <v>12742</v>
      </c>
      <c r="K27" s="63">
        <v>62991</v>
      </c>
      <c r="L27" s="38"/>
      <c r="M27" s="38"/>
    </row>
    <row r="28" spans="1:13" ht="13.8" x14ac:dyDescent="0.3">
      <c r="A28" s="60">
        <v>26</v>
      </c>
      <c r="B28" s="7">
        <v>64590</v>
      </c>
      <c r="C28" s="7">
        <v>55082</v>
      </c>
      <c r="D28" s="7">
        <v>864</v>
      </c>
      <c r="E28" s="7">
        <v>3751</v>
      </c>
      <c r="F28" s="7">
        <v>60839</v>
      </c>
      <c r="G28" s="7">
        <v>54278</v>
      </c>
      <c r="H28" s="7">
        <v>1537</v>
      </c>
      <c r="I28" s="7">
        <v>604</v>
      </c>
      <c r="J28" s="7">
        <f t="shared" si="0"/>
        <v>9508</v>
      </c>
      <c r="K28" s="7">
        <v>60424</v>
      </c>
      <c r="L28" s="38"/>
      <c r="M28" s="38"/>
    </row>
    <row r="29" spans="1:13" ht="13.8" x14ac:dyDescent="0.3">
      <c r="A29" s="60">
        <v>27</v>
      </c>
      <c r="B29" s="63">
        <v>64152</v>
      </c>
      <c r="C29" s="63">
        <v>41104</v>
      </c>
      <c r="D29" s="63">
        <v>5513</v>
      </c>
      <c r="E29" s="63">
        <v>10677</v>
      </c>
      <c r="F29" s="63">
        <v>53475</v>
      </c>
      <c r="G29" s="63">
        <v>39183</v>
      </c>
      <c r="H29" s="63">
        <v>3770</v>
      </c>
      <c r="I29" s="63">
        <v>426</v>
      </c>
      <c r="J29" s="63">
        <f t="shared" si="0"/>
        <v>23048</v>
      </c>
      <c r="K29" s="63">
        <v>58062</v>
      </c>
      <c r="L29" s="38"/>
      <c r="M29" s="38"/>
    </row>
    <row r="30" spans="1:13" ht="13.8" x14ac:dyDescent="0.3">
      <c r="A30" s="60">
        <v>28</v>
      </c>
      <c r="B30" s="7">
        <v>66567</v>
      </c>
      <c r="C30" s="7">
        <v>58104</v>
      </c>
      <c r="D30" s="7">
        <v>178</v>
      </c>
      <c r="E30" s="7">
        <v>3971</v>
      </c>
      <c r="F30" s="7">
        <v>62596</v>
      </c>
      <c r="G30" s="7">
        <v>57329</v>
      </c>
      <c r="H30" s="7">
        <v>680</v>
      </c>
      <c r="I30" s="7">
        <v>632</v>
      </c>
      <c r="J30" s="7">
        <f t="shared" si="0"/>
        <v>8463</v>
      </c>
      <c r="K30" s="7">
        <v>62274</v>
      </c>
      <c r="L30" s="38"/>
      <c r="M30" s="38"/>
    </row>
    <row r="31" spans="1:13" ht="13.8" x14ac:dyDescent="0.3">
      <c r="A31" s="60">
        <v>29</v>
      </c>
      <c r="B31" s="63">
        <v>64501</v>
      </c>
      <c r="C31" s="63">
        <v>54432</v>
      </c>
      <c r="D31" s="63">
        <v>757</v>
      </c>
      <c r="E31" s="63">
        <v>3528</v>
      </c>
      <c r="F31" s="63">
        <v>60973</v>
      </c>
      <c r="G31" s="63">
        <v>53729</v>
      </c>
      <c r="H31" s="63">
        <v>933</v>
      </c>
      <c r="I31" s="63">
        <v>597</v>
      </c>
      <c r="J31" s="63">
        <f t="shared" si="0"/>
        <v>10069</v>
      </c>
      <c r="K31" s="63">
        <v>59313</v>
      </c>
      <c r="L31" s="38"/>
      <c r="M31" s="38"/>
    </row>
    <row r="32" spans="1:13" ht="13.8" x14ac:dyDescent="0.3">
      <c r="A32" s="60">
        <v>30</v>
      </c>
      <c r="B32" s="7">
        <v>69574</v>
      </c>
      <c r="C32" s="7">
        <v>55008</v>
      </c>
      <c r="D32" s="7">
        <v>3849</v>
      </c>
      <c r="E32" s="7">
        <v>4968</v>
      </c>
      <c r="F32" s="7">
        <v>64606</v>
      </c>
      <c r="G32" s="7">
        <v>53706</v>
      </c>
      <c r="H32" s="7">
        <v>2267</v>
      </c>
      <c r="I32" s="7">
        <v>531</v>
      </c>
      <c r="J32" s="7">
        <f t="shared" si="0"/>
        <v>14566</v>
      </c>
      <c r="K32" s="7">
        <v>64267</v>
      </c>
      <c r="L32" s="38"/>
      <c r="M32" s="38"/>
    </row>
    <row r="33" spans="1:13" ht="13.8" x14ac:dyDescent="0.3">
      <c r="A33" s="60">
        <v>31</v>
      </c>
      <c r="B33" s="63">
        <v>59561</v>
      </c>
      <c r="C33" s="63">
        <v>31735</v>
      </c>
      <c r="D33" s="63">
        <v>1429</v>
      </c>
      <c r="E33" s="63">
        <v>20185</v>
      </c>
      <c r="F33" s="63">
        <v>39376</v>
      </c>
      <c r="G33" s="63">
        <v>29186</v>
      </c>
      <c r="H33" s="63">
        <v>1435</v>
      </c>
      <c r="I33" s="63">
        <v>350</v>
      </c>
      <c r="J33" s="63">
        <f t="shared" si="0"/>
        <v>27826</v>
      </c>
      <c r="K33" s="63">
        <v>52939</v>
      </c>
      <c r="L33" s="38"/>
      <c r="M33" s="38"/>
    </row>
    <row r="34" spans="1:13" ht="13.8" x14ac:dyDescent="0.3">
      <c r="A34" s="60">
        <v>32</v>
      </c>
      <c r="B34" s="7">
        <v>61701</v>
      </c>
      <c r="C34" s="7">
        <v>42751</v>
      </c>
      <c r="D34" s="7">
        <v>558</v>
      </c>
      <c r="E34" s="7">
        <v>15327</v>
      </c>
      <c r="F34" s="7">
        <v>46374</v>
      </c>
      <c r="G34" s="7">
        <v>40428</v>
      </c>
      <c r="H34" s="7">
        <v>856</v>
      </c>
      <c r="I34" s="7">
        <v>476</v>
      </c>
      <c r="J34" s="7">
        <f t="shared" si="0"/>
        <v>18950</v>
      </c>
      <c r="K34" s="7">
        <v>54937</v>
      </c>
      <c r="L34" s="38"/>
      <c r="M34" s="38"/>
    </row>
    <row r="35" spans="1:13" ht="13.8" x14ac:dyDescent="0.3">
      <c r="A35" s="60">
        <v>33</v>
      </c>
      <c r="B35" s="63">
        <v>61336</v>
      </c>
      <c r="C35" s="63">
        <v>43350</v>
      </c>
      <c r="D35" s="63">
        <v>1305</v>
      </c>
      <c r="E35" s="63">
        <v>8372</v>
      </c>
      <c r="F35" s="63">
        <v>52964</v>
      </c>
      <c r="G35" s="63">
        <v>41932</v>
      </c>
      <c r="H35" s="63">
        <v>5982</v>
      </c>
      <c r="I35" s="63">
        <v>371</v>
      </c>
      <c r="J35" s="63">
        <f t="shared" si="0"/>
        <v>17986</v>
      </c>
      <c r="K35" s="63">
        <v>56027</v>
      </c>
      <c r="L35" s="38"/>
      <c r="M35" s="38"/>
    </row>
    <row r="36" spans="1:13" ht="13.8" x14ac:dyDescent="0.3">
      <c r="A36" s="60">
        <v>34</v>
      </c>
      <c r="B36" s="7">
        <v>62517</v>
      </c>
      <c r="C36" s="7">
        <v>51143</v>
      </c>
      <c r="D36" s="7">
        <v>1257</v>
      </c>
      <c r="E36" s="7">
        <v>4583</v>
      </c>
      <c r="F36" s="7">
        <v>57934</v>
      </c>
      <c r="G36" s="7">
        <v>50162</v>
      </c>
      <c r="H36" s="7">
        <v>2582</v>
      </c>
      <c r="I36" s="7">
        <v>518</v>
      </c>
      <c r="J36" s="7">
        <f t="shared" si="0"/>
        <v>11374</v>
      </c>
      <c r="K36" s="7">
        <v>57797</v>
      </c>
      <c r="L36" s="38"/>
      <c r="M36" s="38"/>
    </row>
    <row r="37" spans="1:13" ht="13.8" x14ac:dyDescent="0.3">
      <c r="A37" s="60">
        <v>35</v>
      </c>
      <c r="B37" s="63">
        <v>62470</v>
      </c>
      <c r="C37" s="63">
        <v>48672</v>
      </c>
      <c r="D37" s="63">
        <v>1097</v>
      </c>
      <c r="E37" s="63">
        <v>6527</v>
      </c>
      <c r="F37" s="63">
        <v>55943</v>
      </c>
      <c r="G37" s="63">
        <v>47437</v>
      </c>
      <c r="H37" s="63">
        <v>1388</v>
      </c>
      <c r="I37" s="63">
        <v>573</v>
      </c>
      <c r="J37" s="63">
        <f t="shared" si="0"/>
        <v>13798</v>
      </c>
      <c r="K37" s="63">
        <v>56385</v>
      </c>
      <c r="L37" s="38"/>
      <c r="M37" s="38"/>
    </row>
  </sheetData>
  <mergeCells count="1">
    <mergeCell ref="B1:K1"/>
  </mergeCells>
  <printOptions gridLines="1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Population Totals</vt:lpstr>
      <vt:lpstr>Racial Demographics</vt:lpstr>
      <vt:lpstr>Voting Age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2021 Senate District Matrix</dc:title>
  <dc:subject>Legislative District Population Report by the Board, November 29, 2021</dc:subject>
  <dc:creator>Arkansas Board of Apportionment</dc:creator>
  <cp:keywords>2020, apportionment, census, election, senate, redistricting, senator</cp:keywords>
  <cp:lastModifiedBy>Shelby Johnson</cp:lastModifiedBy>
  <dcterms:modified xsi:type="dcterms:W3CDTF">2021-11-23T20:28:34Z</dcterms:modified>
</cp:coreProperties>
</file>