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0490" windowHeight="7155" tabRatio="710" firstSheet="18" activeTab="23"/>
  </bookViews>
  <sheets>
    <sheet name="VMT" sheetId="127" r:id="rId1"/>
    <sheet name="EmissionsRates" sheetId="19" state="hidden" r:id="rId2"/>
    <sheet name="WageRates" sheetId="5" state="hidden" r:id="rId3"/>
    <sheet name="TravelTimeIndex" sheetId="111" state="hidden" r:id="rId4"/>
    <sheet name="Pivot" sheetId="120" state="hidden" r:id="rId5"/>
    <sheet name="M&amp;O" sheetId="116" state="hidden" r:id="rId6"/>
    <sheet name="Pavement" sheetId="112" state="hidden" r:id="rId7"/>
    <sheet name="Crash Rates" sheetId="93" state="hidden" r:id="rId8"/>
    <sheet name="SafetyValues" sheetId="8" state="hidden" r:id="rId9"/>
    <sheet name="FuelConsumption" sheetId="117" state="hidden" r:id="rId10"/>
    <sheet name="CPI" sheetId="7" state="hidden" r:id="rId11"/>
    <sheet name="Westbound PM No Build VHT" sheetId="153" r:id="rId12"/>
    <sheet name="Westbound PM Build VHT" sheetId="154" r:id="rId13"/>
    <sheet name="Westbound AM No Build VHT" sheetId="155" r:id="rId14"/>
    <sheet name="Westbound AM Build VHT" sheetId="156" r:id="rId15"/>
    <sheet name="Eastbound PM No Build VHT" sheetId="157" r:id="rId16"/>
    <sheet name="Eastbound PM Build VHT" sheetId="158" r:id="rId17"/>
    <sheet name="Eastbound AM No Build VHT" sheetId="159" r:id="rId18"/>
    <sheet name="Eastbound AM Build VHT" sheetId="160" r:id="rId19"/>
    <sheet name="Travel Time Benefits" sheetId="152" r:id="rId20"/>
    <sheet name="Safety Benefits" sheetId="148" r:id="rId21"/>
    <sheet name="Work Zone Impacts" sheetId="146" r:id="rId22"/>
    <sheet name="Net M&amp;O Costs" sheetId="114" r:id="rId23"/>
    <sheet name="Residual Value " sheetId="145" r:id="rId24"/>
    <sheet name="Capital Costs" sheetId="108" r:id="rId25"/>
    <sheet name="BCA Summary" sheetId="147" r:id="rId26"/>
    <sheet name="Economic Impacts" sheetId="122" r:id="rId27"/>
  </sheets>
  <calcPr calcId="145621"/>
</workbook>
</file>

<file path=xl/calcChain.xml><?xml version="1.0" encoding="utf-8"?>
<calcChain xmlns="http://schemas.openxmlformats.org/spreadsheetml/2006/main">
  <c r="X39" i="147" l="1"/>
  <c r="H39" i="147"/>
  <c r="F33" i="145" l="1"/>
  <c r="H33" i="145" s="1"/>
  <c r="F32" i="145"/>
  <c r="H32" i="145" s="1"/>
  <c r="H31" i="145"/>
  <c r="F31" i="145"/>
  <c r="G31" i="145" s="1"/>
  <c r="F30" i="145"/>
  <c r="H30" i="145" s="1"/>
  <c r="F29" i="145"/>
  <c r="H29" i="145" s="1"/>
  <c r="F28" i="145"/>
  <c r="H28" i="145" s="1"/>
  <c r="H27" i="145"/>
  <c r="F27" i="145"/>
  <c r="G27" i="145" s="1"/>
  <c r="F26" i="145"/>
  <c r="H26" i="145" s="1"/>
  <c r="F25" i="145"/>
  <c r="H25" i="145" s="1"/>
  <c r="F24" i="145"/>
  <c r="H24" i="145" s="1"/>
  <c r="H23" i="145"/>
  <c r="F23" i="145"/>
  <c r="G23" i="145" s="1"/>
  <c r="F22" i="145"/>
  <c r="H22" i="145" s="1"/>
  <c r="F21" i="145"/>
  <c r="H21" i="145" s="1"/>
  <c r="F20" i="145"/>
  <c r="H20" i="145" s="1"/>
  <c r="H19" i="145"/>
  <c r="F19" i="145"/>
  <c r="G19" i="145" s="1"/>
  <c r="F18" i="145"/>
  <c r="H18" i="145" s="1"/>
  <c r="F17" i="145"/>
  <c r="H17" i="145" s="1"/>
  <c r="F16" i="145"/>
  <c r="H16" i="145" s="1"/>
  <c r="H15" i="145"/>
  <c r="F15" i="145"/>
  <c r="G15" i="145" s="1"/>
  <c r="F14" i="145"/>
  <c r="H14" i="145" s="1"/>
  <c r="F13" i="145"/>
  <c r="H13" i="145" s="1"/>
  <c r="F12" i="145"/>
  <c r="H12" i="145" s="1"/>
  <c r="H11" i="145"/>
  <c r="F11" i="145"/>
  <c r="G11" i="145" s="1"/>
  <c r="F10" i="145"/>
  <c r="H10" i="145" s="1"/>
  <c r="F9" i="145"/>
  <c r="H9" i="145" s="1"/>
  <c r="F8" i="145"/>
  <c r="F7" i="145"/>
  <c r="F6" i="145"/>
  <c r="G10" i="145" l="1"/>
  <c r="G14" i="145"/>
  <c r="G18" i="145"/>
  <c r="G22" i="145"/>
  <c r="G26" i="145"/>
  <c r="G30" i="145"/>
  <c r="G9" i="145"/>
  <c r="G13" i="145"/>
  <c r="G17" i="145"/>
  <c r="G21" i="145"/>
  <c r="G25" i="145"/>
  <c r="G29" i="145"/>
  <c r="G33" i="145"/>
  <c r="G12" i="145"/>
  <c r="G16" i="145"/>
  <c r="G20" i="145"/>
  <c r="G24" i="145"/>
  <c r="G28" i="145"/>
  <c r="G32" i="145"/>
  <c r="AD17" i="152"/>
  <c r="AE17" i="152" s="1"/>
  <c r="AD16" i="152"/>
  <c r="AF16" i="152" s="1"/>
  <c r="AD15" i="152"/>
  <c r="AE15" i="152" s="1"/>
  <c r="AD14" i="152"/>
  <c r="AF14" i="152" s="1"/>
  <c r="AD13" i="152"/>
  <c r="AE13" i="152" s="1"/>
  <c r="AD12" i="152"/>
  <c r="AF12" i="152" s="1"/>
  <c r="AD11" i="152"/>
  <c r="AD10" i="152"/>
  <c r="AD9" i="152"/>
  <c r="AF15" i="152" l="1"/>
  <c r="AE14" i="152"/>
  <c r="AE12" i="152"/>
  <c r="AF13" i="152"/>
  <c r="AE16" i="152"/>
  <c r="AF17" i="152"/>
  <c r="L131" i="160" l="1"/>
  <c r="F106" i="160"/>
  <c r="F128" i="160" s="1"/>
  <c r="K87" i="160"/>
  <c r="K109" i="160" s="1"/>
  <c r="N59" i="160"/>
  <c r="N87" i="160" s="1"/>
  <c r="N109" i="160" s="1"/>
  <c r="K59" i="160"/>
  <c r="I59" i="160"/>
  <c r="I87" i="160" s="1"/>
  <c r="I109" i="160" s="1"/>
  <c r="F59" i="160"/>
  <c r="F87" i="160" s="1"/>
  <c r="F109" i="160" s="1"/>
  <c r="Q56" i="160"/>
  <c r="P56" i="160"/>
  <c r="O56" i="160"/>
  <c r="N56" i="160"/>
  <c r="M56" i="160"/>
  <c r="L56" i="160"/>
  <c r="K56" i="160"/>
  <c r="J56" i="160"/>
  <c r="I56" i="160"/>
  <c r="H56" i="160"/>
  <c r="G56" i="160"/>
  <c r="F56" i="160"/>
  <c r="E56" i="160"/>
  <c r="D56" i="160"/>
  <c r="C56" i="160"/>
  <c r="B56" i="160"/>
  <c r="Q53" i="160"/>
  <c r="Q78" i="160" s="1"/>
  <c r="Q106" i="160" s="1"/>
  <c r="Q128" i="160" s="1"/>
  <c r="P53" i="160"/>
  <c r="P78" i="160" s="1"/>
  <c r="P106" i="160" s="1"/>
  <c r="P128" i="160" s="1"/>
  <c r="O53" i="160"/>
  <c r="O78" i="160" s="1"/>
  <c r="O106" i="160" s="1"/>
  <c r="O128" i="160" s="1"/>
  <c r="N53" i="160"/>
  <c r="N78" i="160" s="1"/>
  <c r="N106" i="160" s="1"/>
  <c r="N128" i="160" s="1"/>
  <c r="M53" i="160"/>
  <c r="M78" i="160" s="1"/>
  <c r="M106" i="160" s="1"/>
  <c r="M128" i="160" s="1"/>
  <c r="L53" i="160"/>
  <c r="L78" i="160" s="1"/>
  <c r="L106" i="160" s="1"/>
  <c r="L128" i="160" s="1"/>
  <c r="K53" i="160"/>
  <c r="K78" i="160" s="1"/>
  <c r="K106" i="160" s="1"/>
  <c r="K128" i="160" s="1"/>
  <c r="J53" i="160"/>
  <c r="J78" i="160" s="1"/>
  <c r="J106" i="160" s="1"/>
  <c r="J128" i="160" s="1"/>
  <c r="I53" i="160"/>
  <c r="I78" i="160" s="1"/>
  <c r="I106" i="160" s="1"/>
  <c r="I128" i="160" s="1"/>
  <c r="H53" i="160"/>
  <c r="H78" i="160" s="1"/>
  <c r="H106" i="160" s="1"/>
  <c r="H128" i="160" s="1"/>
  <c r="G53" i="160"/>
  <c r="G78" i="160" s="1"/>
  <c r="G106" i="160" s="1"/>
  <c r="G128" i="160" s="1"/>
  <c r="F53" i="160"/>
  <c r="F78" i="160" s="1"/>
  <c r="E53" i="160"/>
  <c r="E78" i="160" s="1"/>
  <c r="E106" i="160" s="1"/>
  <c r="E128" i="160" s="1"/>
  <c r="D53" i="160"/>
  <c r="D78" i="160" s="1"/>
  <c r="D106" i="160" s="1"/>
  <c r="D128" i="160" s="1"/>
  <c r="C53" i="160"/>
  <c r="C78" i="160" s="1"/>
  <c r="C106" i="160" s="1"/>
  <c r="C128" i="160" s="1"/>
  <c r="B53" i="160"/>
  <c r="B78" i="160" s="1"/>
  <c r="B106" i="160" s="1"/>
  <c r="B128" i="160" s="1"/>
  <c r="Q34" i="160"/>
  <c r="Q59" i="160" s="1"/>
  <c r="Q87" i="160" s="1"/>
  <c r="Q109" i="160" s="1"/>
  <c r="P34" i="160"/>
  <c r="P59" i="160" s="1"/>
  <c r="P87" i="160" s="1"/>
  <c r="P109" i="160" s="1"/>
  <c r="O34" i="160"/>
  <c r="O59" i="160" s="1"/>
  <c r="O87" i="160" s="1"/>
  <c r="O109" i="160" s="1"/>
  <c r="N34" i="160"/>
  <c r="M34" i="160"/>
  <c r="M59" i="160" s="1"/>
  <c r="M87" i="160" s="1"/>
  <c r="M109" i="160" s="1"/>
  <c r="L34" i="160"/>
  <c r="L59" i="160" s="1"/>
  <c r="L87" i="160" s="1"/>
  <c r="L109" i="160" s="1"/>
  <c r="K34" i="160"/>
  <c r="J34" i="160"/>
  <c r="J59" i="160" s="1"/>
  <c r="J87" i="160" s="1"/>
  <c r="J109" i="160" s="1"/>
  <c r="I34" i="160"/>
  <c r="H34" i="160"/>
  <c r="H59" i="160" s="1"/>
  <c r="H87" i="160" s="1"/>
  <c r="H109" i="160" s="1"/>
  <c r="G34" i="160"/>
  <c r="G59" i="160" s="1"/>
  <c r="G87" i="160" s="1"/>
  <c r="G109" i="160" s="1"/>
  <c r="F34" i="160"/>
  <c r="E34" i="160"/>
  <c r="E59" i="160" s="1"/>
  <c r="E87" i="160" s="1"/>
  <c r="E109" i="160" s="1"/>
  <c r="D34" i="160"/>
  <c r="D59" i="160" s="1"/>
  <c r="D87" i="160" s="1"/>
  <c r="D109" i="160" s="1"/>
  <c r="C34" i="160"/>
  <c r="C59" i="160" s="1"/>
  <c r="C87" i="160" s="1"/>
  <c r="C109" i="160" s="1"/>
  <c r="B34" i="160"/>
  <c r="B59" i="160" s="1"/>
  <c r="B87" i="160" s="1"/>
  <c r="B109" i="160" s="1"/>
  <c r="B131" i="160" s="1"/>
  <c r="Q10" i="160"/>
  <c r="P10" i="160"/>
  <c r="O10" i="160"/>
  <c r="O35" i="160" s="1"/>
  <c r="O60" i="160" s="1"/>
  <c r="O88" i="160" s="1"/>
  <c r="O110" i="160" s="1"/>
  <c r="N10" i="160"/>
  <c r="M10" i="160"/>
  <c r="M35" i="160" s="1"/>
  <c r="M60" i="160" s="1"/>
  <c r="M88" i="160" s="1"/>
  <c r="M110" i="160" s="1"/>
  <c r="L10" i="160"/>
  <c r="K10" i="160"/>
  <c r="K35" i="160" s="1"/>
  <c r="K60" i="160" s="1"/>
  <c r="K88" i="160" s="1"/>
  <c r="K110" i="160" s="1"/>
  <c r="J10" i="160"/>
  <c r="I10" i="160"/>
  <c r="H10" i="160"/>
  <c r="G10" i="160"/>
  <c r="G11" i="160" s="1"/>
  <c r="F10" i="160"/>
  <c r="E10" i="160"/>
  <c r="E35" i="160" s="1"/>
  <c r="E60" i="160" s="1"/>
  <c r="E88" i="160" s="1"/>
  <c r="E110" i="160" s="1"/>
  <c r="D10" i="160"/>
  <c r="C10" i="160"/>
  <c r="C35" i="160" s="1"/>
  <c r="C60" i="160" s="1"/>
  <c r="C88" i="160" s="1"/>
  <c r="C110" i="160" s="1"/>
  <c r="B10" i="160"/>
  <c r="Q4" i="160"/>
  <c r="P4" i="160"/>
  <c r="O4" i="160"/>
  <c r="N4" i="160"/>
  <c r="M4" i="160"/>
  <c r="L4" i="160"/>
  <c r="K4" i="160"/>
  <c r="J4" i="160"/>
  <c r="I4" i="160"/>
  <c r="H4" i="160"/>
  <c r="G4" i="160"/>
  <c r="F4" i="160"/>
  <c r="E4" i="160"/>
  <c r="D4" i="160"/>
  <c r="C4" i="160"/>
  <c r="B4" i="160"/>
  <c r="O87" i="159"/>
  <c r="O109" i="159" s="1"/>
  <c r="H78" i="159"/>
  <c r="H106" i="159" s="1"/>
  <c r="H128" i="159" s="1"/>
  <c r="D78" i="159"/>
  <c r="D106" i="159" s="1"/>
  <c r="D128" i="159" s="1"/>
  <c r="O59" i="159"/>
  <c r="K59" i="159"/>
  <c r="K87" i="159" s="1"/>
  <c r="K109" i="159" s="1"/>
  <c r="C59" i="159"/>
  <c r="C87" i="159" s="1"/>
  <c r="C109" i="159" s="1"/>
  <c r="Q56" i="159"/>
  <c r="P56" i="159"/>
  <c r="O56" i="159"/>
  <c r="N56" i="159"/>
  <c r="M56" i="159"/>
  <c r="L56" i="159"/>
  <c r="K56" i="159"/>
  <c r="J56" i="159"/>
  <c r="I56" i="159"/>
  <c r="H56" i="159"/>
  <c r="G56" i="159"/>
  <c r="F56" i="159"/>
  <c r="E56" i="159"/>
  <c r="D56" i="159"/>
  <c r="C56" i="159"/>
  <c r="B56" i="159"/>
  <c r="Q53" i="159"/>
  <c r="Q78" i="159" s="1"/>
  <c r="Q106" i="159" s="1"/>
  <c r="Q128" i="159" s="1"/>
  <c r="P53" i="159"/>
  <c r="P78" i="159" s="1"/>
  <c r="P106" i="159" s="1"/>
  <c r="P128" i="159" s="1"/>
  <c r="O53" i="159"/>
  <c r="O78" i="159" s="1"/>
  <c r="O106" i="159" s="1"/>
  <c r="O128" i="159" s="1"/>
  <c r="N53" i="159"/>
  <c r="N78" i="159" s="1"/>
  <c r="N106" i="159" s="1"/>
  <c r="N128" i="159" s="1"/>
  <c r="M53" i="159"/>
  <c r="M78" i="159" s="1"/>
  <c r="M106" i="159" s="1"/>
  <c r="M128" i="159" s="1"/>
  <c r="L53" i="159"/>
  <c r="L78" i="159" s="1"/>
  <c r="L106" i="159" s="1"/>
  <c r="L128" i="159" s="1"/>
  <c r="K53" i="159"/>
  <c r="K78" i="159" s="1"/>
  <c r="K106" i="159" s="1"/>
  <c r="K128" i="159" s="1"/>
  <c r="J53" i="159"/>
  <c r="J78" i="159" s="1"/>
  <c r="J106" i="159" s="1"/>
  <c r="J128" i="159" s="1"/>
  <c r="I53" i="159"/>
  <c r="I78" i="159" s="1"/>
  <c r="I106" i="159" s="1"/>
  <c r="I128" i="159" s="1"/>
  <c r="H53" i="159"/>
  <c r="G53" i="159"/>
  <c r="G78" i="159" s="1"/>
  <c r="G106" i="159" s="1"/>
  <c r="G128" i="159" s="1"/>
  <c r="F53" i="159"/>
  <c r="F78" i="159" s="1"/>
  <c r="F106" i="159" s="1"/>
  <c r="F128" i="159" s="1"/>
  <c r="E53" i="159"/>
  <c r="E78" i="159" s="1"/>
  <c r="E106" i="159" s="1"/>
  <c r="E128" i="159" s="1"/>
  <c r="D53" i="159"/>
  <c r="C53" i="159"/>
  <c r="C78" i="159" s="1"/>
  <c r="C106" i="159" s="1"/>
  <c r="C128" i="159" s="1"/>
  <c r="B53" i="159"/>
  <c r="B78" i="159" s="1"/>
  <c r="B106" i="159" s="1"/>
  <c r="B128" i="159" s="1"/>
  <c r="C35" i="159"/>
  <c r="C60" i="159" s="1"/>
  <c r="C88" i="159" s="1"/>
  <c r="C110" i="159" s="1"/>
  <c r="Q34" i="159"/>
  <c r="Q59" i="159" s="1"/>
  <c r="Q87" i="159" s="1"/>
  <c r="Q109" i="159" s="1"/>
  <c r="P34" i="159"/>
  <c r="P59" i="159" s="1"/>
  <c r="P87" i="159" s="1"/>
  <c r="P109" i="159" s="1"/>
  <c r="O34" i="159"/>
  <c r="N34" i="159"/>
  <c r="N59" i="159" s="1"/>
  <c r="N87" i="159" s="1"/>
  <c r="N109" i="159" s="1"/>
  <c r="M34" i="159"/>
  <c r="M59" i="159" s="1"/>
  <c r="M87" i="159" s="1"/>
  <c r="M109" i="159" s="1"/>
  <c r="L34" i="159"/>
  <c r="L59" i="159" s="1"/>
  <c r="L87" i="159" s="1"/>
  <c r="L109" i="159" s="1"/>
  <c r="L131" i="159" s="1"/>
  <c r="K34" i="159"/>
  <c r="J34" i="159"/>
  <c r="J59" i="159" s="1"/>
  <c r="J87" i="159" s="1"/>
  <c r="J109" i="159" s="1"/>
  <c r="I34" i="159"/>
  <c r="I59" i="159" s="1"/>
  <c r="I87" i="159" s="1"/>
  <c r="I109" i="159" s="1"/>
  <c r="H34" i="159"/>
  <c r="H59" i="159" s="1"/>
  <c r="H87" i="159" s="1"/>
  <c r="H109" i="159" s="1"/>
  <c r="G34" i="159"/>
  <c r="G59" i="159" s="1"/>
  <c r="G87" i="159" s="1"/>
  <c r="G109" i="159" s="1"/>
  <c r="F34" i="159"/>
  <c r="F59" i="159" s="1"/>
  <c r="F87" i="159" s="1"/>
  <c r="F109" i="159" s="1"/>
  <c r="E34" i="159"/>
  <c r="E59" i="159" s="1"/>
  <c r="E87" i="159" s="1"/>
  <c r="E109" i="159" s="1"/>
  <c r="D34" i="159"/>
  <c r="D59" i="159" s="1"/>
  <c r="D87" i="159" s="1"/>
  <c r="D109" i="159" s="1"/>
  <c r="C34" i="159"/>
  <c r="B34" i="159"/>
  <c r="B59" i="159" s="1"/>
  <c r="B87" i="159" s="1"/>
  <c r="B109" i="159" s="1"/>
  <c r="C11" i="159"/>
  <c r="Q10" i="159"/>
  <c r="P10" i="159"/>
  <c r="O10" i="159"/>
  <c r="O35" i="159" s="1"/>
  <c r="O60" i="159" s="1"/>
  <c r="O88" i="159" s="1"/>
  <c r="O110" i="159" s="1"/>
  <c r="N10" i="159"/>
  <c r="M10" i="159"/>
  <c r="M35" i="159" s="1"/>
  <c r="M60" i="159" s="1"/>
  <c r="M88" i="159" s="1"/>
  <c r="M110" i="159" s="1"/>
  <c r="L10" i="159"/>
  <c r="K10" i="159"/>
  <c r="K35" i="159" s="1"/>
  <c r="K60" i="159" s="1"/>
  <c r="K88" i="159" s="1"/>
  <c r="K110" i="159" s="1"/>
  <c r="J10" i="159"/>
  <c r="I10" i="159"/>
  <c r="H10" i="159"/>
  <c r="G10" i="159"/>
  <c r="G35" i="159" s="1"/>
  <c r="G60" i="159" s="1"/>
  <c r="G88" i="159" s="1"/>
  <c r="G110" i="159" s="1"/>
  <c r="F10" i="159"/>
  <c r="E10" i="159"/>
  <c r="E35" i="159" s="1"/>
  <c r="E60" i="159" s="1"/>
  <c r="E88" i="159" s="1"/>
  <c r="E110" i="159" s="1"/>
  <c r="D10" i="159"/>
  <c r="C10" i="159"/>
  <c r="B10" i="159"/>
  <c r="Q4" i="159"/>
  <c r="P4" i="159"/>
  <c r="O4" i="159"/>
  <c r="N4" i="159"/>
  <c r="M4" i="159"/>
  <c r="L4" i="159"/>
  <c r="K4" i="159"/>
  <c r="J4" i="159"/>
  <c r="J150" i="159" s="1"/>
  <c r="I4" i="159"/>
  <c r="H4" i="159"/>
  <c r="G4" i="159"/>
  <c r="F4" i="159"/>
  <c r="E4" i="159"/>
  <c r="D4" i="159"/>
  <c r="C4" i="159"/>
  <c r="B4" i="159"/>
  <c r="G87" i="158"/>
  <c r="G109" i="158" s="1"/>
  <c r="N59" i="158"/>
  <c r="N87" i="158" s="1"/>
  <c r="N109" i="158" s="1"/>
  <c r="K59" i="158"/>
  <c r="K87" i="158" s="1"/>
  <c r="K109" i="158" s="1"/>
  <c r="Q56" i="158"/>
  <c r="Q59" i="158" s="1"/>
  <c r="Q87" i="158" s="1"/>
  <c r="Q109" i="158" s="1"/>
  <c r="P56" i="158"/>
  <c r="O56" i="158"/>
  <c r="N56" i="158"/>
  <c r="M56" i="158"/>
  <c r="M59" i="158" s="1"/>
  <c r="M87" i="158" s="1"/>
  <c r="M109" i="158" s="1"/>
  <c r="L56" i="158"/>
  <c r="K56" i="158"/>
  <c r="J56" i="158"/>
  <c r="I56" i="158"/>
  <c r="H56" i="158"/>
  <c r="G56" i="158"/>
  <c r="F56" i="158"/>
  <c r="E56" i="158"/>
  <c r="D56" i="158"/>
  <c r="C56" i="158"/>
  <c r="B56" i="158"/>
  <c r="Q53" i="158"/>
  <c r="Q78" i="158" s="1"/>
  <c r="Q106" i="158" s="1"/>
  <c r="Q128" i="158" s="1"/>
  <c r="P53" i="158"/>
  <c r="P78" i="158" s="1"/>
  <c r="P106" i="158" s="1"/>
  <c r="P128" i="158" s="1"/>
  <c r="O53" i="158"/>
  <c r="O78" i="158" s="1"/>
  <c r="O106" i="158" s="1"/>
  <c r="O128" i="158" s="1"/>
  <c r="N53" i="158"/>
  <c r="N78" i="158" s="1"/>
  <c r="N106" i="158" s="1"/>
  <c r="N128" i="158" s="1"/>
  <c r="M53" i="158"/>
  <c r="M78" i="158" s="1"/>
  <c r="M106" i="158" s="1"/>
  <c r="M128" i="158" s="1"/>
  <c r="L53" i="158"/>
  <c r="L78" i="158" s="1"/>
  <c r="L106" i="158" s="1"/>
  <c r="L128" i="158" s="1"/>
  <c r="K53" i="158"/>
  <c r="K78" i="158" s="1"/>
  <c r="K106" i="158" s="1"/>
  <c r="K128" i="158" s="1"/>
  <c r="J53" i="158"/>
  <c r="J78" i="158" s="1"/>
  <c r="J106" i="158" s="1"/>
  <c r="J128" i="158" s="1"/>
  <c r="I53" i="158"/>
  <c r="I78" i="158" s="1"/>
  <c r="I106" i="158" s="1"/>
  <c r="I128" i="158" s="1"/>
  <c r="H53" i="158"/>
  <c r="H78" i="158" s="1"/>
  <c r="H106" i="158" s="1"/>
  <c r="H128" i="158" s="1"/>
  <c r="G53" i="158"/>
  <c r="G78" i="158" s="1"/>
  <c r="G106" i="158" s="1"/>
  <c r="G128" i="158" s="1"/>
  <c r="G150" i="158" s="1"/>
  <c r="F53" i="158"/>
  <c r="F78" i="158" s="1"/>
  <c r="F106" i="158" s="1"/>
  <c r="F128" i="158" s="1"/>
  <c r="E53" i="158"/>
  <c r="E78" i="158" s="1"/>
  <c r="E106" i="158" s="1"/>
  <c r="E128" i="158" s="1"/>
  <c r="D53" i="158"/>
  <c r="D78" i="158" s="1"/>
  <c r="D106" i="158" s="1"/>
  <c r="D128" i="158" s="1"/>
  <c r="C53" i="158"/>
  <c r="C78" i="158" s="1"/>
  <c r="C106" i="158" s="1"/>
  <c r="C128" i="158" s="1"/>
  <c r="B53" i="158"/>
  <c r="B78" i="158" s="1"/>
  <c r="B106" i="158" s="1"/>
  <c r="B128" i="158" s="1"/>
  <c r="F35" i="158"/>
  <c r="F60" i="158" s="1"/>
  <c r="F88" i="158" s="1"/>
  <c r="F110" i="158" s="1"/>
  <c r="Q34" i="158"/>
  <c r="P34" i="158"/>
  <c r="P59" i="158" s="1"/>
  <c r="P87" i="158" s="1"/>
  <c r="P109" i="158" s="1"/>
  <c r="O34" i="158"/>
  <c r="O59" i="158" s="1"/>
  <c r="O87" i="158" s="1"/>
  <c r="O109" i="158" s="1"/>
  <c r="N34" i="158"/>
  <c r="M34" i="158"/>
  <c r="L34" i="158"/>
  <c r="L59" i="158" s="1"/>
  <c r="L87" i="158" s="1"/>
  <c r="L109" i="158" s="1"/>
  <c r="K34" i="158"/>
  <c r="J34" i="158"/>
  <c r="J59" i="158" s="1"/>
  <c r="J87" i="158" s="1"/>
  <c r="J109" i="158" s="1"/>
  <c r="J131" i="158" s="1"/>
  <c r="I34" i="158"/>
  <c r="H34" i="158"/>
  <c r="H59" i="158" s="1"/>
  <c r="H87" i="158" s="1"/>
  <c r="H109" i="158" s="1"/>
  <c r="G34" i="158"/>
  <c r="G59" i="158" s="1"/>
  <c r="F34" i="158"/>
  <c r="F59" i="158" s="1"/>
  <c r="F87" i="158" s="1"/>
  <c r="F109" i="158" s="1"/>
  <c r="E34" i="158"/>
  <c r="D34" i="158"/>
  <c r="D59" i="158" s="1"/>
  <c r="D87" i="158" s="1"/>
  <c r="D109" i="158" s="1"/>
  <c r="C34" i="158"/>
  <c r="C59" i="158" s="1"/>
  <c r="C87" i="158" s="1"/>
  <c r="C109" i="158" s="1"/>
  <c r="B34" i="158"/>
  <c r="B59" i="158" s="1"/>
  <c r="B87" i="158" s="1"/>
  <c r="B109" i="158" s="1"/>
  <c r="N11" i="158"/>
  <c r="N36" i="158" s="1"/>
  <c r="N61" i="158" s="1"/>
  <c r="N89" i="158" s="1"/>
  <c r="N111" i="158" s="1"/>
  <c r="Q10" i="158"/>
  <c r="P10" i="158"/>
  <c r="O10" i="158"/>
  <c r="N10" i="158"/>
  <c r="N35" i="158" s="1"/>
  <c r="N60" i="158" s="1"/>
  <c r="N88" i="158" s="1"/>
  <c r="N110" i="158" s="1"/>
  <c r="M10" i="158"/>
  <c r="L10" i="158"/>
  <c r="K10" i="158"/>
  <c r="J10" i="158"/>
  <c r="I10" i="158"/>
  <c r="H10" i="158"/>
  <c r="G10" i="158"/>
  <c r="F10" i="158"/>
  <c r="F11" i="158" s="1"/>
  <c r="E10" i="158"/>
  <c r="D10" i="158"/>
  <c r="C10" i="158"/>
  <c r="B10" i="158"/>
  <c r="Q4" i="158"/>
  <c r="P4" i="158"/>
  <c r="O4" i="158"/>
  <c r="N4" i="158"/>
  <c r="M4" i="158"/>
  <c r="L4" i="158"/>
  <c r="K4" i="158"/>
  <c r="J4" i="158"/>
  <c r="I4" i="158"/>
  <c r="H4" i="158"/>
  <c r="G4" i="158"/>
  <c r="F4" i="158"/>
  <c r="E4" i="158"/>
  <c r="D4" i="158"/>
  <c r="C4" i="158"/>
  <c r="B4" i="158"/>
  <c r="I78" i="157"/>
  <c r="I106" i="157" s="1"/>
  <c r="I128" i="157" s="1"/>
  <c r="Q56" i="157"/>
  <c r="P56" i="157"/>
  <c r="O56" i="157"/>
  <c r="N56" i="157"/>
  <c r="N59" i="157" s="1"/>
  <c r="N87" i="157" s="1"/>
  <c r="N109" i="157" s="1"/>
  <c r="M56" i="157"/>
  <c r="L56" i="157"/>
  <c r="K56" i="157"/>
  <c r="J56" i="157"/>
  <c r="I56" i="157"/>
  <c r="H56" i="157"/>
  <c r="G56" i="157"/>
  <c r="F56" i="157"/>
  <c r="E56" i="157"/>
  <c r="D56" i="157"/>
  <c r="C56" i="157"/>
  <c r="B56" i="157"/>
  <c r="B59" i="157" s="1"/>
  <c r="B87" i="157" s="1"/>
  <c r="B109" i="157" s="1"/>
  <c r="B131" i="157" s="1"/>
  <c r="Q53" i="157"/>
  <c r="Q78" i="157" s="1"/>
  <c r="Q106" i="157" s="1"/>
  <c r="Q128" i="157" s="1"/>
  <c r="P53" i="157"/>
  <c r="P78" i="157" s="1"/>
  <c r="P106" i="157" s="1"/>
  <c r="P128" i="157" s="1"/>
  <c r="O53" i="157"/>
  <c r="O78" i="157" s="1"/>
  <c r="O106" i="157" s="1"/>
  <c r="O128" i="157" s="1"/>
  <c r="N53" i="157"/>
  <c r="N78" i="157" s="1"/>
  <c r="N106" i="157" s="1"/>
  <c r="N128" i="157" s="1"/>
  <c r="M53" i="157"/>
  <c r="M78" i="157" s="1"/>
  <c r="M106" i="157" s="1"/>
  <c r="M128" i="157" s="1"/>
  <c r="L53" i="157"/>
  <c r="L78" i="157" s="1"/>
  <c r="L106" i="157" s="1"/>
  <c r="L128" i="157" s="1"/>
  <c r="K53" i="157"/>
  <c r="K78" i="157" s="1"/>
  <c r="K106" i="157" s="1"/>
  <c r="K128" i="157" s="1"/>
  <c r="J53" i="157"/>
  <c r="J78" i="157" s="1"/>
  <c r="J106" i="157" s="1"/>
  <c r="J128" i="157" s="1"/>
  <c r="I53" i="157"/>
  <c r="H53" i="157"/>
  <c r="H78" i="157" s="1"/>
  <c r="H106" i="157" s="1"/>
  <c r="H128" i="157" s="1"/>
  <c r="G53" i="157"/>
  <c r="G78" i="157" s="1"/>
  <c r="G106" i="157" s="1"/>
  <c r="G128" i="157" s="1"/>
  <c r="F53" i="157"/>
  <c r="F78" i="157" s="1"/>
  <c r="F106" i="157" s="1"/>
  <c r="F128" i="157" s="1"/>
  <c r="E53" i="157"/>
  <c r="E78" i="157" s="1"/>
  <c r="E106" i="157" s="1"/>
  <c r="E128" i="157" s="1"/>
  <c r="D53" i="157"/>
  <c r="D78" i="157" s="1"/>
  <c r="D106" i="157" s="1"/>
  <c r="D128" i="157" s="1"/>
  <c r="C53" i="157"/>
  <c r="C78" i="157" s="1"/>
  <c r="C106" i="157" s="1"/>
  <c r="C128" i="157" s="1"/>
  <c r="B53" i="157"/>
  <c r="B78" i="157" s="1"/>
  <c r="B106" i="157" s="1"/>
  <c r="B128" i="157" s="1"/>
  <c r="B150" i="157" s="1"/>
  <c r="Q34" i="157"/>
  <c r="Q59" i="157" s="1"/>
  <c r="Q87" i="157" s="1"/>
  <c r="Q109" i="157" s="1"/>
  <c r="P34" i="157"/>
  <c r="P59" i="157" s="1"/>
  <c r="P87" i="157" s="1"/>
  <c r="P109" i="157" s="1"/>
  <c r="O34" i="157"/>
  <c r="O59" i="157" s="1"/>
  <c r="O87" i="157" s="1"/>
  <c r="O109" i="157" s="1"/>
  <c r="N34" i="157"/>
  <c r="M34" i="157"/>
  <c r="M59" i="157" s="1"/>
  <c r="M87" i="157" s="1"/>
  <c r="M109" i="157" s="1"/>
  <c r="L34" i="157"/>
  <c r="L59" i="157" s="1"/>
  <c r="L87" i="157" s="1"/>
  <c r="L109" i="157" s="1"/>
  <c r="K34" i="157"/>
  <c r="K59" i="157" s="1"/>
  <c r="K87" i="157" s="1"/>
  <c r="K109" i="157" s="1"/>
  <c r="J34" i="157"/>
  <c r="I34" i="157"/>
  <c r="I59" i="157" s="1"/>
  <c r="I87" i="157" s="1"/>
  <c r="I109" i="157" s="1"/>
  <c r="H34" i="157"/>
  <c r="H59" i="157" s="1"/>
  <c r="H87" i="157" s="1"/>
  <c r="H109" i="157" s="1"/>
  <c r="G34" i="157"/>
  <c r="G59" i="157" s="1"/>
  <c r="G87" i="157" s="1"/>
  <c r="G109" i="157" s="1"/>
  <c r="F34" i="157"/>
  <c r="E34" i="157"/>
  <c r="E59" i="157" s="1"/>
  <c r="E87" i="157" s="1"/>
  <c r="E109" i="157" s="1"/>
  <c r="D34" i="157"/>
  <c r="D59" i="157" s="1"/>
  <c r="D87" i="157" s="1"/>
  <c r="D109" i="157" s="1"/>
  <c r="C34" i="157"/>
  <c r="C59" i="157" s="1"/>
  <c r="C87" i="157" s="1"/>
  <c r="C109" i="157" s="1"/>
  <c r="B34" i="157"/>
  <c r="Q10" i="157"/>
  <c r="P10" i="157"/>
  <c r="O10" i="157"/>
  <c r="N10" i="157"/>
  <c r="M10" i="157"/>
  <c r="L10" i="157"/>
  <c r="L35" i="157" s="1"/>
  <c r="L60" i="157" s="1"/>
  <c r="L88" i="157" s="1"/>
  <c r="L110" i="157" s="1"/>
  <c r="K10" i="157"/>
  <c r="J10" i="157"/>
  <c r="I10" i="157"/>
  <c r="H10" i="157"/>
  <c r="H35" i="157" s="1"/>
  <c r="H60" i="157" s="1"/>
  <c r="H88" i="157" s="1"/>
  <c r="H110" i="157" s="1"/>
  <c r="G10" i="157"/>
  <c r="G35" i="157" s="1"/>
  <c r="G60" i="157" s="1"/>
  <c r="G88" i="157" s="1"/>
  <c r="G110" i="157" s="1"/>
  <c r="F10" i="157"/>
  <c r="E10" i="157"/>
  <c r="E35" i="157" s="1"/>
  <c r="E60" i="157" s="1"/>
  <c r="E88" i="157" s="1"/>
  <c r="E110" i="157" s="1"/>
  <c r="D10" i="157"/>
  <c r="D35" i="157" s="1"/>
  <c r="D60" i="157" s="1"/>
  <c r="D88" i="157" s="1"/>
  <c r="D110" i="157" s="1"/>
  <c r="C10" i="157"/>
  <c r="B10" i="157"/>
  <c r="Q4" i="157"/>
  <c r="P4" i="157"/>
  <c r="O4" i="157"/>
  <c r="N4" i="157"/>
  <c r="M4" i="157"/>
  <c r="L4" i="157"/>
  <c r="K4" i="157"/>
  <c r="J4" i="157"/>
  <c r="I4" i="157"/>
  <c r="H4" i="157"/>
  <c r="G4" i="157"/>
  <c r="F4" i="157"/>
  <c r="E4" i="157"/>
  <c r="D4" i="157"/>
  <c r="C4" i="157"/>
  <c r="B4" i="157"/>
  <c r="N59" i="156"/>
  <c r="N87" i="156" s="1"/>
  <c r="N109" i="156" s="1"/>
  <c r="L59" i="156"/>
  <c r="L87" i="156" s="1"/>
  <c r="L109" i="156" s="1"/>
  <c r="F59" i="156"/>
  <c r="F87" i="156" s="1"/>
  <c r="F109" i="156" s="1"/>
  <c r="D59" i="156"/>
  <c r="D87" i="156" s="1"/>
  <c r="D109" i="156" s="1"/>
  <c r="D131" i="156" s="1"/>
  <c r="B59" i="156"/>
  <c r="B87" i="156" s="1"/>
  <c r="B109" i="156" s="1"/>
  <c r="R56" i="156"/>
  <c r="Q56" i="156"/>
  <c r="P56" i="156"/>
  <c r="O56" i="156"/>
  <c r="N56" i="156"/>
  <c r="M56" i="156"/>
  <c r="L56" i="156"/>
  <c r="K56" i="156"/>
  <c r="J56" i="156"/>
  <c r="I56" i="156"/>
  <c r="H56" i="156"/>
  <c r="G56" i="156"/>
  <c r="F56" i="156"/>
  <c r="E56" i="156"/>
  <c r="D56" i="156"/>
  <c r="C56" i="156"/>
  <c r="B56" i="156"/>
  <c r="R53" i="156"/>
  <c r="R78" i="156" s="1"/>
  <c r="R106" i="156" s="1"/>
  <c r="R128" i="156" s="1"/>
  <c r="Q53" i="156"/>
  <c r="P53" i="156"/>
  <c r="P78" i="156" s="1"/>
  <c r="P106" i="156" s="1"/>
  <c r="P128" i="156" s="1"/>
  <c r="O53" i="156"/>
  <c r="N53" i="156"/>
  <c r="N78" i="156" s="1"/>
  <c r="N106" i="156" s="1"/>
  <c r="N128" i="156" s="1"/>
  <c r="M53" i="156"/>
  <c r="L53" i="156"/>
  <c r="L78" i="156" s="1"/>
  <c r="L106" i="156" s="1"/>
  <c r="L128" i="156" s="1"/>
  <c r="K53" i="156"/>
  <c r="J53" i="156"/>
  <c r="J78" i="156" s="1"/>
  <c r="J106" i="156" s="1"/>
  <c r="J128" i="156" s="1"/>
  <c r="I53" i="156"/>
  <c r="I78" i="156" s="1"/>
  <c r="I106" i="156" s="1"/>
  <c r="I128" i="156" s="1"/>
  <c r="H53" i="156"/>
  <c r="H78" i="156" s="1"/>
  <c r="H106" i="156" s="1"/>
  <c r="H128" i="156" s="1"/>
  <c r="G53" i="156"/>
  <c r="F53" i="156"/>
  <c r="F78" i="156" s="1"/>
  <c r="F106" i="156" s="1"/>
  <c r="F128" i="156" s="1"/>
  <c r="E53" i="156"/>
  <c r="D53" i="156"/>
  <c r="D78" i="156" s="1"/>
  <c r="D106" i="156" s="1"/>
  <c r="D128" i="156" s="1"/>
  <c r="C53" i="156"/>
  <c r="B53" i="156"/>
  <c r="B78" i="156" s="1"/>
  <c r="B106" i="156" s="1"/>
  <c r="B128" i="156" s="1"/>
  <c r="R35" i="156"/>
  <c r="R60" i="156" s="1"/>
  <c r="R88" i="156" s="1"/>
  <c r="R110" i="156" s="1"/>
  <c r="L35" i="156"/>
  <c r="L60" i="156" s="1"/>
  <c r="L88" i="156" s="1"/>
  <c r="L110" i="156" s="1"/>
  <c r="J35" i="156"/>
  <c r="J60" i="156" s="1"/>
  <c r="J88" i="156" s="1"/>
  <c r="J110" i="156" s="1"/>
  <c r="D35" i="156"/>
  <c r="D60" i="156" s="1"/>
  <c r="D88" i="156" s="1"/>
  <c r="D110" i="156" s="1"/>
  <c r="B35" i="156"/>
  <c r="B60" i="156" s="1"/>
  <c r="B88" i="156" s="1"/>
  <c r="B110" i="156" s="1"/>
  <c r="R34" i="156"/>
  <c r="R59" i="156" s="1"/>
  <c r="R87" i="156" s="1"/>
  <c r="R109" i="156" s="1"/>
  <c r="Q34" i="156"/>
  <c r="P34" i="156"/>
  <c r="P59" i="156" s="1"/>
  <c r="P87" i="156" s="1"/>
  <c r="P109" i="156" s="1"/>
  <c r="O34" i="156"/>
  <c r="N34" i="156"/>
  <c r="M34" i="156"/>
  <c r="L34" i="156"/>
  <c r="K34" i="156"/>
  <c r="J34" i="156"/>
  <c r="J59" i="156" s="1"/>
  <c r="J87" i="156" s="1"/>
  <c r="J109" i="156" s="1"/>
  <c r="I34" i="156"/>
  <c r="H34" i="156"/>
  <c r="H59" i="156" s="1"/>
  <c r="H87" i="156" s="1"/>
  <c r="H109" i="156" s="1"/>
  <c r="G34" i="156"/>
  <c r="F34" i="156"/>
  <c r="E34" i="156"/>
  <c r="D34" i="156"/>
  <c r="C34" i="156"/>
  <c r="B34" i="156"/>
  <c r="P11" i="156"/>
  <c r="N11" i="156"/>
  <c r="H11" i="156"/>
  <c r="F11" i="156"/>
  <c r="R10" i="156"/>
  <c r="R11" i="156" s="1"/>
  <c r="Q10" i="156"/>
  <c r="P10" i="156"/>
  <c r="P35" i="156" s="1"/>
  <c r="P60" i="156" s="1"/>
  <c r="P88" i="156" s="1"/>
  <c r="P110" i="156" s="1"/>
  <c r="O10" i="156"/>
  <c r="N10" i="156"/>
  <c r="N35" i="156" s="1"/>
  <c r="N60" i="156" s="1"/>
  <c r="N88" i="156" s="1"/>
  <c r="N110" i="156" s="1"/>
  <c r="M10" i="156"/>
  <c r="L10" i="156"/>
  <c r="L11" i="156" s="1"/>
  <c r="K10" i="156"/>
  <c r="J10" i="156"/>
  <c r="J11" i="156" s="1"/>
  <c r="I10" i="156"/>
  <c r="H10" i="156"/>
  <c r="H35" i="156" s="1"/>
  <c r="H60" i="156" s="1"/>
  <c r="H88" i="156" s="1"/>
  <c r="H110" i="156" s="1"/>
  <c r="G10" i="156"/>
  <c r="F10" i="156"/>
  <c r="F35" i="156" s="1"/>
  <c r="F60" i="156" s="1"/>
  <c r="F88" i="156" s="1"/>
  <c r="F110" i="156" s="1"/>
  <c r="E10" i="156"/>
  <c r="D10" i="156"/>
  <c r="D11" i="156" s="1"/>
  <c r="C10" i="156"/>
  <c r="B10" i="156"/>
  <c r="B11" i="156" s="1"/>
  <c r="R4" i="156"/>
  <c r="Q4" i="156"/>
  <c r="P4" i="156"/>
  <c r="O4" i="156"/>
  <c r="N4" i="156"/>
  <c r="M4" i="156"/>
  <c r="L4" i="156"/>
  <c r="K4" i="156"/>
  <c r="J4" i="156"/>
  <c r="I4" i="156"/>
  <c r="H4" i="156"/>
  <c r="G4" i="156"/>
  <c r="F4" i="156"/>
  <c r="E4" i="156"/>
  <c r="D4" i="156"/>
  <c r="C4" i="156"/>
  <c r="B4" i="156"/>
  <c r="R59" i="155"/>
  <c r="R87" i="155" s="1"/>
  <c r="R109" i="155" s="1"/>
  <c r="F59" i="155"/>
  <c r="F87" i="155" s="1"/>
  <c r="F109" i="155" s="1"/>
  <c r="B59" i="155"/>
  <c r="B87" i="155" s="1"/>
  <c r="B109" i="155" s="1"/>
  <c r="R56" i="155"/>
  <c r="Q56" i="155"/>
  <c r="P56" i="155"/>
  <c r="O56" i="155"/>
  <c r="N56" i="155"/>
  <c r="M56" i="155"/>
  <c r="L56" i="155"/>
  <c r="K56" i="155"/>
  <c r="J56" i="155"/>
  <c r="I56" i="155"/>
  <c r="H56" i="155"/>
  <c r="G56" i="155"/>
  <c r="F56" i="155"/>
  <c r="E56" i="155"/>
  <c r="D56" i="155"/>
  <c r="C56" i="155"/>
  <c r="B56" i="155"/>
  <c r="R53" i="155"/>
  <c r="R78" i="155" s="1"/>
  <c r="R106" i="155" s="1"/>
  <c r="R128" i="155" s="1"/>
  <c r="Q53" i="155"/>
  <c r="Q78" i="155" s="1"/>
  <c r="Q106" i="155" s="1"/>
  <c r="Q128" i="155" s="1"/>
  <c r="P53" i="155"/>
  <c r="O53" i="155"/>
  <c r="N53" i="155"/>
  <c r="N78" i="155" s="1"/>
  <c r="N106" i="155" s="1"/>
  <c r="N128" i="155" s="1"/>
  <c r="M53" i="155"/>
  <c r="M78" i="155" s="1"/>
  <c r="M106" i="155" s="1"/>
  <c r="M128" i="155" s="1"/>
  <c r="L53" i="155"/>
  <c r="K53" i="155"/>
  <c r="K78" i="155" s="1"/>
  <c r="K106" i="155" s="1"/>
  <c r="K128" i="155" s="1"/>
  <c r="J53" i="155"/>
  <c r="J78" i="155" s="1"/>
  <c r="J106" i="155" s="1"/>
  <c r="J128" i="155" s="1"/>
  <c r="I53" i="155"/>
  <c r="I78" i="155" s="1"/>
  <c r="I106" i="155" s="1"/>
  <c r="I128" i="155" s="1"/>
  <c r="H53" i="155"/>
  <c r="G53" i="155"/>
  <c r="F53" i="155"/>
  <c r="F78" i="155" s="1"/>
  <c r="F106" i="155" s="1"/>
  <c r="F128" i="155" s="1"/>
  <c r="E53" i="155"/>
  <c r="E78" i="155" s="1"/>
  <c r="E106" i="155" s="1"/>
  <c r="E128" i="155" s="1"/>
  <c r="D53" i="155"/>
  <c r="C53" i="155"/>
  <c r="B53" i="155"/>
  <c r="B78" i="155" s="1"/>
  <c r="B106" i="155" s="1"/>
  <c r="B128" i="155" s="1"/>
  <c r="N35" i="155"/>
  <c r="N60" i="155" s="1"/>
  <c r="N88" i="155" s="1"/>
  <c r="N110" i="155" s="1"/>
  <c r="C35" i="155"/>
  <c r="C60" i="155" s="1"/>
  <c r="C88" i="155" s="1"/>
  <c r="C110" i="155" s="1"/>
  <c r="R34" i="155"/>
  <c r="Q34" i="155"/>
  <c r="Q59" i="155" s="1"/>
  <c r="Q87" i="155" s="1"/>
  <c r="Q109" i="155" s="1"/>
  <c r="P34" i="155"/>
  <c r="O34" i="155"/>
  <c r="O59" i="155" s="1"/>
  <c r="O87" i="155" s="1"/>
  <c r="O109" i="155" s="1"/>
  <c r="N34" i="155"/>
  <c r="N59" i="155" s="1"/>
  <c r="N87" i="155" s="1"/>
  <c r="N109" i="155" s="1"/>
  <c r="M34" i="155"/>
  <c r="M59" i="155" s="1"/>
  <c r="M87" i="155" s="1"/>
  <c r="M109" i="155" s="1"/>
  <c r="L34" i="155"/>
  <c r="K34" i="155"/>
  <c r="K59" i="155" s="1"/>
  <c r="K87" i="155" s="1"/>
  <c r="K109" i="155" s="1"/>
  <c r="J34" i="155"/>
  <c r="J59" i="155" s="1"/>
  <c r="J87" i="155" s="1"/>
  <c r="J109" i="155" s="1"/>
  <c r="I34" i="155"/>
  <c r="I59" i="155" s="1"/>
  <c r="I87" i="155" s="1"/>
  <c r="I109" i="155" s="1"/>
  <c r="H34" i="155"/>
  <c r="H59" i="155" s="1"/>
  <c r="H87" i="155" s="1"/>
  <c r="H109" i="155" s="1"/>
  <c r="G34" i="155"/>
  <c r="G59" i="155" s="1"/>
  <c r="G87" i="155" s="1"/>
  <c r="G109" i="155" s="1"/>
  <c r="F34" i="155"/>
  <c r="E34" i="155"/>
  <c r="E59" i="155" s="1"/>
  <c r="E87" i="155" s="1"/>
  <c r="E109" i="155" s="1"/>
  <c r="D34" i="155"/>
  <c r="C34" i="155"/>
  <c r="C59" i="155" s="1"/>
  <c r="C87" i="155" s="1"/>
  <c r="C109" i="155" s="1"/>
  <c r="B34" i="155"/>
  <c r="M11" i="155"/>
  <c r="M36" i="155" s="1"/>
  <c r="M61" i="155" s="1"/>
  <c r="M89" i="155" s="1"/>
  <c r="M111" i="155" s="1"/>
  <c r="E11" i="155"/>
  <c r="R10" i="155"/>
  <c r="Q10" i="155"/>
  <c r="Q11" i="155" s="1"/>
  <c r="P10" i="155"/>
  <c r="P11" i="155" s="1"/>
  <c r="P12" i="155" s="1"/>
  <c r="O10" i="155"/>
  <c r="O11" i="155" s="1"/>
  <c r="N10" i="155"/>
  <c r="M10" i="155"/>
  <c r="L10" i="155"/>
  <c r="L35" i="155" s="1"/>
  <c r="K10" i="155"/>
  <c r="J10" i="155"/>
  <c r="I10" i="155"/>
  <c r="I11" i="155" s="1"/>
  <c r="H10" i="155"/>
  <c r="H35" i="155" s="1"/>
  <c r="G10" i="155"/>
  <c r="G11" i="155" s="1"/>
  <c r="F10" i="155"/>
  <c r="E10" i="155"/>
  <c r="D10" i="155"/>
  <c r="D11" i="155" s="1"/>
  <c r="D12" i="155" s="1"/>
  <c r="C10" i="155"/>
  <c r="C11" i="155" s="1"/>
  <c r="B10" i="155"/>
  <c r="R4" i="155"/>
  <c r="Q4" i="155"/>
  <c r="P4" i="155"/>
  <c r="O4" i="155"/>
  <c r="N4" i="155"/>
  <c r="N150" i="155" s="1"/>
  <c r="M4" i="155"/>
  <c r="L4" i="155"/>
  <c r="K4" i="155"/>
  <c r="J4" i="155"/>
  <c r="I4" i="155"/>
  <c r="H4" i="155"/>
  <c r="G4" i="155"/>
  <c r="F4" i="155"/>
  <c r="E4" i="155"/>
  <c r="D4" i="155"/>
  <c r="C4" i="155"/>
  <c r="B4" i="155"/>
  <c r="B106" i="154"/>
  <c r="B128" i="154" s="1"/>
  <c r="E87" i="154"/>
  <c r="E109" i="154" s="1"/>
  <c r="J59" i="154"/>
  <c r="J87" i="154" s="1"/>
  <c r="J109" i="154" s="1"/>
  <c r="B59" i="154"/>
  <c r="B87" i="154" s="1"/>
  <c r="B109" i="154" s="1"/>
  <c r="R56" i="154"/>
  <c r="Q56" i="154"/>
  <c r="P56" i="154"/>
  <c r="O56" i="154"/>
  <c r="N56" i="154"/>
  <c r="M56" i="154"/>
  <c r="L56" i="154"/>
  <c r="K56" i="154"/>
  <c r="J56" i="154"/>
  <c r="I56" i="154"/>
  <c r="H56" i="154"/>
  <c r="G56" i="154"/>
  <c r="F56" i="154"/>
  <c r="E56" i="154"/>
  <c r="D56" i="154"/>
  <c r="C56" i="154"/>
  <c r="B56" i="154"/>
  <c r="R53" i="154"/>
  <c r="R78" i="154" s="1"/>
  <c r="R106" i="154" s="1"/>
  <c r="R128" i="154" s="1"/>
  <c r="Q53" i="154"/>
  <c r="P53" i="154"/>
  <c r="P78" i="154" s="1"/>
  <c r="P106" i="154" s="1"/>
  <c r="P128" i="154" s="1"/>
  <c r="O53" i="154"/>
  <c r="N53" i="154"/>
  <c r="N78" i="154" s="1"/>
  <c r="N106" i="154" s="1"/>
  <c r="N128" i="154" s="1"/>
  <c r="M53" i="154"/>
  <c r="L53" i="154"/>
  <c r="L78" i="154" s="1"/>
  <c r="L106" i="154" s="1"/>
  <c r="L128" i="154" s="1"/>
  <c r="K53" i="154"/>
  <c r="J53" i="154"/>
  <c r="J78" i="154" s="1"/>
  <c r="J106" i="154" s="1"/>
  <c r="J128" i="154" s="1"/>
  <c r="I53" i="154"/>
  <c r="H53" i="154"/>
  <c r="H78" i="154" s="1"/>
  <c r="H106" i="154" s="1"/>
  <c r="H128" i="154" s="1"/>
  <c r="G53" i="154"/>
  <c r="F53" i="154"/>
  <c r="F78" i="154" s="1"/>
  <c r="F106" i="154" s="1"/>
  <c r="F128" i="154" s="1"/>
  <c r="E53" i="154"/>
  <c r="D53" i="154"/>
  <c r="D78" i="154" s="1"/>
  <c r="D106" i="154" s="1"/>
  <c r="D128" i="154" s="1"/>
  <c r="C53" i="154"/>
  <c r="B53" i="154"/>
  <c r="B78" i="154" s="1"/>
  <c r="R35" i="154"/>
  <c r="R60" i="154" s="1"/>
  <c r="R88" i="154" s="1"/>
  <c r="R110" i="154" s="1"/>
  <c r="C35" i="154"/>
  <c r="B35" i="154"/>
  <c r="B60" i="154" s="1"/>
  <c r="B88" i="154" s="1"/>
  <c r="B110" i="154" s="1"/>
  <c r="R34" i="154"/>
  <c r="R59" i="154" s="1"/>
  <c r="R87" i="154" s="1"/>
  <c r="R109" i="154" s="1"/>
  <c r="Q34" i="154"/>
  <c r="Q59" i="154" s="1"/>
  <c r="Q87" i="154" s="1"/>
  <c r="Q109" i="154" s="1"/>
  <c r="P34" i="154"/>
  <c r="P59" i="154" s="1"/>
  <c r="P87" i="154" s="1"/>
  <c r="P109" i="154" s="1"/>
  <c r="O34" i="154"/>
  <c r="O59" i="154" s="1"/>
  <c r="O87" i="154" s="1"/>
  <c r="O109" i="154" s="1"/>
  <c r="N34" i="154"/>
  <c r="N59" i="154" s="1"/>
  <c r="N87" i="154" s="1"/>
  <c r="N109" i="154" s="1"/>
  <c r="M34" i="154"/>
  <c r="M59" i="154" s="1"/>
  <c r="M87" i="154" s="1"/>
  <c r="M109" i="154" s="1"/>
  <c r="L34" i="154"/>
  <c r="L59" i="154" s="1"/>
  <c r="L87" i="154" s="1"/>
  <c r="L109" i="154" s="1"/>
  <c r="K34" i="154"/>
  <c r="K59" i="154" s="1"/>
  <c r="K87" i="154" s="1"/>
  <c r="K109" i="154" s="1"/>
  <c r="J34" i="154"/>
  <c r="I34" i="154"/>
  <c r="I59" i="154" s="1"/>
  <c r="I87" i="154" s="1"/>
  <c r="I109" i="154" s="1"/>
  <c r="H34" i="154"/>
  <c r="H59" i="154" s="1"/>
  <c r="H87" i="154" s="1"/>
  <c r="H109" i="154" s="1"/>
  <c r="H131" i="154" s="1"/>
  <c r="G34" i="154"/>
  <c r="G59" i="154" s="1"/>
  <c r="G87" i="154" s="1"/>
  <c r="G109" i="154" s="1"/>
  <c r="F34" i="154"/>
  <c r="F59" i="154" s="1"/>
  <c r="F87" i="154" s="1"/>
  <c r="F109" i="154" s="1"/>
  <c r="E34" i="154"/>
  <c r="E59" i="154" s="1"/>
  <c r="D34" i="154"/>
  <c r="D59" i="154" s="1"/>
  <c r="D87" i="154" s="1"/>
  <c r="D109" i="154" s="1"/>
  <c r="C34" i="154"/>
  <c r="C59" i="154" s="1"/>
  <c r="C87" i="154" s="1"/>
  <c r="C109" i="154" s="1"/>
  <c r="B34" i="154"/>
  <c r="O11" i="154"/>
  <c r="M11" i="154"/>
  <c r="G11" i="154"/>
  <c r="E11" i="154"/>
  <c r="R10" i="154"/>
  <c r="Q10" i="154"/>
  <c r="Q11" i="154" s="1"/>
  <c r="Q36" i="154" s="1"/>
  <c r="Q61" i="154" s="1"/>
  <c r="Q89" i="154" s="1"/>
  <c r="Q111" i="154" s="1"/>
  <c r="P10" i="154"/>
  <c r="O10" i="154"/>
  <c r="O35" i="154" s="1"/>
  <c r="O60" i="154" s="1"/>
  <c r="O88" i="154" s="1"/>
  <c r="O110" i="154" s="1"/>
  <c r="N10" i="154"/>
  <c r="M10" i="154"/>
  <c r="L10" i="154"/>
  <c r="K10" i="154"/>
  <c r="K11" i="154" s="1"/>
  <c r="K36" i="154" s="1"/>
  <c r="K61" i="154" s="1"/>
  <c r="K89" i="154" s="1"/>
  <c r="K111" i="154" s="1"/>
  <c r="J10" i="154"/>
  <c r="I10" i="154"/>
  <c r="I11" i="154" s="1"/>
  <c r="H10" i="154"/>
  <c r="G10" i="154"/>
  <c r="G35" i="154" s="1"/>
  <c r="G60" i="154" s="1"/>
  <c r="G88" i="154" s="1"/>
  <c r="G110" i="154" s="1"/>
  <c r="F10" i="154"/>
  <c r="E10" i="154"/>
  <c r="D10" i="154"/>
  <c r="C10" i="154"/>
  <c r="C11" i="154" s="1"/>
  <c r="B10" i="154"/>
  <c r="R4" i="154"/>
  <c r="Q4" i="154"/>
  <c r="P4" i="154"/>
  <c r="O4" i="154"/>
  <c r="N4" i="154"/>
  <c r="M4" i="154"/>
  <c r="L4" i="154"/>
  <c r="K4" i="154"/>
  <c r="J4" i="154"/>
  <c r="I4" i="154"/>
  <c r="H4" i="154"/>
  <c r="G4" i="154"/>
  <c r="F4" i="154"/>
  <c r="E4" i="154"/>
  <c r="D4" i="154"/>
  <c r="C4" i="154"/>
  <c r="B4" i="154"/>
  <c r="B59" i="153"/>
  <c r="B87" i="153" s="1"/>
  <c r="B109" i="153" s="1"/>
  <c r="R56" i="153"/>
  <c r="Q56" i="153"/>
  <c r="P56" i="153"/>
  <c r="O56" i="153"/>
  <c r="N56" i="153"/>
  <c r="M56" i="153"/>
  <c r="L56" i="153"/>
  <c r="K56" i="153"/>
  <c r="J56" i="153"/>
  <c r="I56" i="153"/>
  <c r="H56" i="153"/>
  <c r="G56" i="153"/>
  <c r="F56" i="153"/>
  <c r="E56" i="153"/>
  <c r="D56" i="153"/>
  <c r="C56" i="153"/>
  <c r="B56" i="153"/>
  <c r="R53" i="153"/>
  <c r="R78" i="153" s="1"/>
  <c r="R106" i="153" s="1"/>
  <c r="R128" i="153" s="1"/>
  <c r="Q53" i="153"/>
  <c r="P53" i="153"/>
  <c r="P78" i="153" s="1"/>
  <c r="P106" i="153" s="1"/>
  <c r="P128" i="153" s="1"/>
  <c r="O53" i="153"/>
  <c r="N53" i="153"/>
  <c r="N78" i="153" s="1"/>
  <c r="N106" i="153" s="1"/>
  <c r="N128" i="153" s="1"/>
  <c r="M53" i="153"/>
  <c r="L53" i="153"/>
  <c r="L78" i="153" s="1"/>
  <c r="L106" i="153" s="1"/>
  <c r="L128" i="153" s="1"/>
  <c r="L150" i="153" s="1"/>
  <c r="K53" i="153"/>
  <c r="J53" i="153"/>
  <c r="J78" i="153" s="1"/>
  <c r="J106" i="153" s="1"/>
  <c r="J128" i="153" s="1"/>
  <c r="I53" i="153"/>
  <c r="I78" i="153" s="1"/>
  <c r="I106" i="153" s="1"/>
  <c r="I128" i="153" s="1"/>
  <c r="H53" i="153"/>
  <c r="H78" i="153" s="1"/>
  <c r="H106" i="153" s="1"/>
  <c r="H128" i="153" s="1"/>
  <c r="G53" i="153"/>
  <c r="F53" i="153"/>
  <c r="F78" i="153" s="1"/>
  <c r="F106" i="153" s="1"/>
  <c r="F128" i="153" s="1"/>
  <c r="F150" i="153" s="1"/>
  <c r="E53" i="153"/>
  <c r="E78" i="153" s="1"/>
  <c r="E106" i="153" s="1"/>
  <c r="E128" i="153" s="1"/>
  <c r="D53" i="153"/>
  <c r="D78" i="153" s="1"/>
  <c r="D106" i="153" s="1"/>
  <c r="D128" i="153" s="1"/>
  <c r="C53" i="153"/>
  <c r="B53" i="153"/>
  <c r="B78" i="153" s="1"/>
  <c r="B106" i="153" s="1"/>
  <c r="B128" i="153" s="1"/>
  <c r="R34" i="153"/>
  <c r="R59" i="153" s="1"/>
  <c r="R87" i="153" s="1"/>
  <c r="R109" i="153" s="1"/>
  <c r="Q34" i="153"/>
  <c r="Q59" i="153" s="1"/>
  <c r="Q87" i="153" s="1"/>
  <c r="Q109" i="153" s="1"/>
  <c r="Q131" i="153" s="1"/>
  <c r="P34" i="153"/>
  <c r="P59" i="153" s="1"/>
  <c r="P87" i="153" s="1"/>
  <c r="P109" i="153" s="1"/>
  <c r="O34" i="153"/>
  <c r="O59" i="153" s="1"/>
  <c r="O87" i="153" s="1"/>
  <c r="O109" i="153" s="1"/>
  <c r="N34" i="153"/>
  <c r="N59" i="153" s="1"/>
  <c r="N87" i="153" s="1"/>
  <c r="N109" i="153" s="1"/>
  <c r="M34" i="153"/>
  <c r="M59" i="153" s="1"/>
  <c r="M87" i="153" s="1"/>
  <c r="M109" i="153" s="1"/>
  <c r="L34" i="153"/>
  <c r="L59" i="153" s="1"/>
  <c r="L87" i="153" s="1"/>
  <c r="L109" i="153" s="1"/>
  <c r="K34" i="153"/>
  <c r="K59" i="153" s="1"/>
  <c r="K87" i="153" s="1"/>
  <c r="K109" i="153" s="1"/>
  <c r="J34" i="153"/>
  <c r="J59" i="153" s="1"/>
  <c r="J87" i="153" s="1"/>
  <c r="J109" i="153" s="1"/>
  <c r="I34" i="153"/>
  <c r="I59" i="153" s="1"/>
  <c r="I87" i="153" s="1"/>
  <c r="I109" i="153" s="1"/>
  <c r="H34" i="153"/>
  <c r="H59" i="153" s="1"/>
  <c r="H87" i="153" s="1"/>
  <c r="H109" i="153" s="1"/>
  <c r="G34" i="153"/>
  <c r="G59" i="153" s="1"/>
  <c r="G87" i="153" s="1"/>
  <c r="G109" i="153" s="1"/>
  <c r="F34" i="153"/>
  <c r="F59" i="153" s="1"/>
  <c r="F87" i="153" s="1"/>
  <c r="F109" i="153" s="1"/>
  <c r="E34" i="153"/>
  <c r="E59" i="153" s="1"/>
  <c r="E87" i="153" s="1"/>
  <c r="E109" i="153" s="1"/>
  <c r="D34" i="153"/>
  <c r="D59" i="153" s="1"/>
  <c r="D87" i="153" s="1"/>
  <c r="D109" i="153" s="1"/>
  <c r="C34" i="153"/>
  <c r="C59" i="153" s="1"/>
  <c r="C87" i="153" s="1"/>
  <c r="C109" i="153" s="1"/>
  <c r="B34" i="153"/>
  <c r="O11" i="153"/>
  <c r="R10" i="153"/>
  <c r="R35" i="153" s="1"/>
  <c r="R60" i="153" s="1"/>
  <c r="R88" i="153" s="1"/>
  <c r="R110" i="153" s="1"/>
  <c r="Q10" i="153"/>
  <c r="Q11" i="153" s="1"/>
  <c r="P10" i="153"/>
  <c r="O10" i="153"/>
  <c r="N10" i="153"/>
  <c r="N11" i="153" s="1"/>
  <c r="N12" i="153" s="1"/>
  <c r="M10" i="153"/>
  <c r="L10" i="153"/>
  <c r="K10" i="153"/>
  <c r="K35" i="153" s="1"/>
  <c r="K60" i="153" s="1"/>
  <c r="K88" i="153" s="1"/>
  <c r="K110" i="153" s="1"/>
  <c r="J10" i="153"/>
  <c r="J35" i="153" s="1"/>
  <c r="J60" i="153" s="1"/>
  <c r="J88" i="153" s="1"/>
  <c r="J110" i="153" s="1"/>
  <c r="I10" i="153"/>
  <c r="I11" i="153" s="1"/>
  <c r="H10" i="153"/>
  <c r="G10" i="153"/>
  <c r="G35" i="153" s="1"/>
  <c r="F10" i="153"/>
  <c r="F11" i="153" s="1"/>
  <c r="E10" i="153"/>
  <c r="D10" i="153"/>
  <c r="C10" i="153"/>
  <c r="C35" i="153" s="1"/>
  <c r="B10" i="153"/>
  <c r="B35" i="153" s="1"/>
  <c r="B60" i="153" s="1"/>
  <c r="B88" i="153" s="1"/>
  <c r="B110" i="153" s="1"/>
  <c r="R4" i="153"/>
  <c r="Q4" i="153"/>
  <c r="P4" i="153"/>
  <c r="O4" i="153"/>
  <c r="N4" i="153"/>
  <c r="M4" i="153"/>
  <c r="M131" i="153" s="1"/>
  <c r="L4" i="153"/>
  <c r="K4" i="153"/>
  <c r="J4" i="153"/>
  <c r="I4" i="153"/>
  <c r="I131" i="153" s="1"/>
  <c r="H4" i="153"/>
  <c r="G4" i="153"/>
  <c r="F4" i="153"/>
  <c r="E4" i="153"/>
  <c r="D4" i="153"/>
  <c r="C4" i="153"/>
  <c r="B4" i="153"/>
  <c r="G35" i="160" l="1"/>
  <c r="G60" i="160" s="1"/>
  <c r="G88" i="160" s="1"/>
  <c r="G110" i="160" s="1"/>
  <c r="K11" i="160"/>
  <c r="C11" i="160"/>
  <c r="C12" i="160" s="1"/>
  <c r="O11" i="160"/>
  <c r="O12" i="160" s="1"/>
  <c r="G11" i="159"/>
  <c r="O11" i="159"/>
  <c r="K11" i="159"/>
  <c r="K36" i="159" s="1"/>
  <c r="K61" i="159" s="1"/>
  <c r="K89" i="159" s="1"/>
  <c r="K111" i="159" s="1"/>
  <c r="K133" i="159" s="1"/>
  <c r="I59" i="158"/>
  <c r="I87" i="158" s="1"/>
  <c r="I109" i="158" s="1"/>
  <c r="H11" i="157"/>
  <c r="L11" i="157"/>
  <c r="L36" i="157" s="1"/>
  <c r="L61" i="157" s="1"/>
  <c r="L89" i="157" s="1"/>
  <c r="L111" i="157" s="1"/>
  <c r="G11" i="157"/>
  <c r="G12" i="157" s="1"/>
  <c r="D11" i="157"/>
  <c r="D12" i="157" s="1"/>
  <c r="J59" i="157"/>
  <c r="J87" i="157" s="1"/>
  <c r="J109" i="157" s="1"/>
  <c r="G78" i="156"/>
  <c r="G106" i="156" s="1"/>
  <c r="G128" i="156" s="1"/>
  <c r="O78" i="156"/>
  <c r="O106" i="156" s="1"/>
  <c r="O128" i="156" s="1"/>
  <c r="O150" i="156" s="1"/>
  <c r="M78" i="156"/>
  <c r="M106" i="156" s="1"/>
  <c r="M128" i="156" s="1"/>
  <c r="Q78" i="156"/>
  <c r="Q106" i="156" s="1"/>
  <c r="Q128" i="156" s="1"/>
  <c r="H11" i="155"/>
  <c r="H12" i="155" s="1"/>
  <c r="D35" i="155"/>
  <c r="L11" i="155"/>
  <c r="L12" i="155" s="1"/>
  <c r="L13" i="155" s="1"/>
  <c r="C78" i="155"/>
  <c r="C106" i="155" s="1"/>
  <c r="C128" i="155" s="1"/>
  <c r="C150" i="155" s="1"/>
  <c r="O78" i="155"/>
  <c r="O106" i="155" s="1"/>
  <c r="O128" i="155" s="1"/>
  <c r="R131" i="154"/>
  <c r="K78" i="154"/>
  <c r="K106" i="154" s="1"/>
  <c r="K128" i="154" s="1"/>
  <c r="K150" i="154" s="1"/>
  <c r="O78" i="154"/>
  <c r="O106" i="154" s="1"/>
  <c r="O128" i="154" s="1"/>
  <c r="O150" i="154" s="1"/>
  <c r="G11" i="153"/>
  <c r="F36" i="153"/>
  <c r="F61" i="153" s="1"/>
  <c r="F89" i="153" s="1"/>
  <c r="F111" i="153" s="1"/>
  <c r="F133" i="153" s="1"/>
  <c r="F155" i="153" s="1"/>
  <c r="F12" i="153"/>
  <c r="G131" i="153"/>
  <c r="C60" i="153"/>
  <c r="C88" i="153" s="1"/>
  <c r="C110" i="153" s="1"/>
  <c r="G60" i="153"/>
  <c r="G88" i="153" s="1"/>
  <c r="G110" i="153" s="1"/>
  <c r="G132" i="153" s="1"/>
  <c r="G176" i="153" s="1"/>
  <c r="B11" i="153"/>
  <c r="J11" i="153"/>
  <c r="R11" i="153"/>
  <c r="F35" i="153"/>
  <c r="F60" i="153" s="1"/>
  <c r="F88" i="153" s="1"/>
  <c r="F110" i="153" s="1"/>
  <c r="F132" i="153" s="1"/>
  <c r="P150" i="153"/>
  <c r="J150" i="153"/>
  <c r="E150" i="153"/>
  <c r="K150" i="153"/>
  <c r="K131" i="153"/>
  <c r="K132" i="153"/>
  <c r="H131" i="153"/>
  <c r="L131" i="153"/>
  <c r="C11" i="153"/>
  <c r="N150" i="153"/>
  <c r="I150" i="153"/>
  <c r="D150" i="153"/>
  <c r="C131" i="153"/>
  <c r="C132" i="153"/>
  <c r="C176" i="153" s="1"/>
  <c r="O131" i="153"/>
  <c r="D131" i="153"/>
  <c r="P131" i="153"/>
  <c r="I133" i="153"/>
  <c r="I155" i="153" s="1"/>
  <c r="K11" i="153"/>
  <c r="B131" i="153"/>
  <c r="B132" i="153"/>
  <c r="F131" i="153"/>
  <c r="J131" i="153"/>
  <c r="J132" i="153"/>
  <c r="N131" i="153"/>
  <c r="R131" i="153"/>
  <c r="R132" i="153"/>
  <c r="R154" i="153" s="1"/>
  <c r="G78" i="153"/>
  <c r="G106" i="153" s="1"/>
  <c r="G128" i="153" s="1"/>
  <c r="G150" i="153" s="1"/>
  <c r="G194" i="153" s="1"/>
  <c r="O78" i="153"/>
  <c r="O106" i="153" s="1"/>
  <c r="O128" i="153" s="1"/>
  <c r="O150" i="153" s="1"/>
  <c r="R150" i="153"/>
  <c r="H150" i="153"/>
  <c r="B150" i="153"/>
  <c r="E131" i="153"/>
  <c r="C78" i="153"/>
  <c r="C106" i="153" s="1"/>
  <c r="C128" i="153" s="1"/>
  <c r="C150" i="153" s="1"/>
  <c r="K78" i="153"/>
  <c r="K106" i="153" s="1"/>
  <c r="K128" i="153" s="1"/>
  <c r="O37" i="160"/>
  <c r="O62" i="160" s="1"/>
  <c r="O90" i="160" s="1"/>
  <c r="O112" i="160" s="1"/>
  <c r="O134" i="160" s="1"/>
  <c r="O178" i="160" s="1"/>
  <c r="O13" i="160"/>
  <c r="G12" i="160"/>
  <c r="K12" i="160"/>
  <c r="B153" i="160"/>
  <c r="B175" i="160"/>
  <c r="K36" i="160"/>
  <c r="K61" i="160" s="1"/>
  <c r="K89" i="160" s="1"/>
  <c r="K111" i="160" s="1"/>
  <c r="K133" i="160" s="1"/>
  <c r="K155" i="160" s="1"/>
  <c r="C150" i="160"/>
  <c r="C132" i="160"/>
  <c r="C154" i="160" s="1"/>
  <c r="C131" i="160"/>
  <c r="G150" i="160"/>
  <c r="G131" i="160"/>
  <c r="G132" i="160"/>
  <c r="G154" i="160" s="1"/>
  <c r="K150" i="160"/>
  <c r="K132" i="160"/>
  <c r="K131" i="160"/>
  <c r="O150" i="160"/>
  <c r="O132" i="160"/>
  <c r="O176" i="160" s="1"/>
  <c r="O131" i="160"/>
  <c r="C176" i="160"/>
  <c r="G176" i="160"/>
  <c r="K176" i="160"/>
  <c r="K154" i="160"/>
  <c r="E11" i="160"/>
  <c r="M11" i="160"/>
  <c r="G36" i="160"/>
  <c r="G61" i="160" s="1"/>
  <c r="G89" i="160" s="1"/>
  <c r="G111" i="160" s="1"/>
  <c r="G133" i="160" s="1"/>
  <c r="G155" i="160" s="1"/>
  <c r="O36" i="160"/>
  <c r="O61" i="160" s="1"/>
  <c r="O89" i="160" s="1"/>
  <c r="O111" i="160" s="1"/>
  <c r="O133" i="160" s="1"/>
  <c r="E150" i="160"/>
  <c r="E132" i="160"/>
  <c r="E176" i="160" s="1"/>
  <c r="E131" i="160"/>
  <c r="I131" i="160"/>
  <c r="I150" i="160"/>
  <c r="M150" i="160"/>
  <c r="M132" i="160"/>
  <c r="M154" i="160" s="1"/>
  <c r="M131" i="160"/>
  <c r="Q131" i="160"/>
  <c r="Q150" i="160"/>
  <c r="I11" i="160"/>
  <c r="Q11" i="160"/>
  <c r="I35" i="160"/>
  <c r="I60" i="160" s="1"/>
  <c r="I88" i="160" s="1"/>
  <c r="I110" i="160" s="1"/>
  <c r="I132" i="160" s="1"/>
  <c r="Q35" i="160"/>
  <c r="Q60" i="160" s="1"/>
  <c r="Q88" i="160" s="1"/>
  <c r="Q110" i="160" s="1"/>
  <c r="Q132" i="160" s="1"/>
  <c r="L175" i="160"/>
  <c r="L153" i="160"/>
  <c r="D150" i="160"/>
  <c r="D131" i="160"/>
  <c r="H150" i="160"/>
  <c r="H131" i="160"/>
  <c r="L150" i="160"/>
  <c r="P150" i="160"/>
  <c r="P131" i="160"/>
  <c r="D11" i="160"/>
  <c r="H11" i="160"/>
  <c r="L11" i="160"/>
  <c r="P11" i="160"/>
  <c r="D35" i="160"/>
  <c r="D60" i="160" s="1"/>
  <c r="D88" i="160" s="1"/>
  <c r="D110" i="160" s="1"/>
  <c r="D132" i="160" s="1"/>
  <c r="H35" i="160"/>
  <c r="H60" i="160" s="1"/>
  <c r="H88" i="160" s="1"/>
  <c r="H110" i="160" s="1"/>
  <c r="H132" i="160" s="1"/>
  <c r="L35" i="160"/>
  <c r="L60" i="160" s="1"/>
  <c r="L88" i="160" s="1"/>
  <c r="L110" i="160" s="1"/>
  <c r="P35" i="160"/>
  <c r="P60" i="160" s="1"/>
  <c r="P88" i="160" s="1"/>
  <c r="P110" i="160" s="1"/>
  <c r="P132" i="160" s="1"/>
  <c r="B150" i="160"/>
  <c r="F150" i="160"/>
  <c r="F132" i="160"/>
  <c r="F154" i="160" s="1"/>
  <c r="F131" i="160"/>
  <c r="J150" i="160"/>
  <c r="J131" i="160"/>
  <c r="J132" i="160"/>
  <c r="J176" i="160" s="1"/>
  <c r="N150" i="160"/>
  <c r="N131" i="160"/>
  <c r="F176" i="160"/>
  <c r="B11" i="160"/>
  <c r="F11" i="160"/>
  <c r="J11" i="160"/>
  <c r="N11" i="160"/>
  <c r="B35" i="160"/>
  <c r="B60" i="160" s="1"/>
  <c r="B88" i="160" s="1"/>
  <c r="B110" i="160" s="1"/>
  <c r="B132" i="160" s="1"/>
  <c r="B154" i="160" s="1"/>
  <c r="F35" i="160"/>
  <c r="F60" i="160" s="1"/>
  <c r="F88" i="160" s="1"/>
  <c r="F110" i="160" s="1"/>
  <c r="J35" i="160"/>
  <c r="J60" i="160" s="1"/>
  <c r="J88" i="160" s="1"/>
  <c r="J110" i="160" s="1"/>
  <c r="N35" i="160"/>
  <c r="N60" i="160" s="1"/>
  <c r="N88" i="160" s="1"/>
  <c r="N110" i="160" s="1"/>
  <c r="N132" i="160" s="1"/>
  <c r="L132" i="160"/>
  <c r="L154" i="160" s="1"/>
  <c r="L175" i="159"/>
  <c r="L153" i="159"/>
  <c r="I150" i="159"/>
  <c r="I131" i="159"/>
  <c r="Q150" i="159"/>
  <c r="Q131" i="159"/>
  <c r="Q11" i="159"/>
  <c r="Q35" i="159"/>
  <c r="Q60" i="159" s="1"/>
  <c r="Q88" i="159" s="1"/>
  <c r="Q110" i="159" s="1"/>
  <c r="Q132" i="159" s="1"/>
  <c r="J194" i="159"/>
  <c r="J172" i="159"/>
  <c r="C12" i="159"/>
  <c r="C150" i="159"/>
  <c r="C132" i="159"/>
  <c r="C154" i="159" s="1"/>
  <c r="C131" i="159"/>
  <c r="G132" i="159"/>
  <c r="G131" i="159"/>
  <c r="G150" i="159"/>
  <c r="K150" i="159"/>
  <c r="K132" i="159"/>
  <c r="K154" i="159" s="1"/>
  <c r="K131" i="159"/>
  <c r="O132" i="159"/>
  <c r="O154" i="159" s="1"/>
  <c r="O131" i="159"/>
  <c r="O150" i="159"/>
  <c r="C176" i="159"/>
  <c r="G176" i="159"/>
  <c r="G154" i="159"/>
  <c r="K176" i="159"/>
  <c r="O176" i="159"/>
  <c r="E11" i="159"/>
  <c r="M11" i="159"/>
  <c r="E132" i="159"/>
  <c r="E176" i="159" s="1"/>
  <c r="E131" i="159"/>
  <c r="E150" i="159"/>
  <c r="M150" i="159"/>
  <c r="M132" i="159"/>
  <c r="M131" i="159"/>
  <c r="E154" i="159"/>
  <c r="M176" i="159"/>
  <c r="M154" i="159"/>
  <c r="I11" i="159"/>
  <c r="I35" i="159"/>
  <c r="I60" i="159" s="1"/>
  <c r="I88" i="159" s="1"/>
  <c r="I110" i="159" s="1"/>
  <c r="I132" i="159" s="1"/>
  <c r="C36" i="159"/>
  <c r="C61" i="159" s="1"/>
  <c r="C89" i="159" s="1"/>
  <c r="C111" i="159" s="1"/>
  <c r="C133" i="159" s="1"/>
  <c r="G12" i="159"/>
  <c r="O12" i="159"/>
  <c r="G36" i="159"/>
  <c r="G61" i="159" s="1"/>
  <c r="G89" i="159" s="1"/>
  <c r="G111" i="159" s="1"/>
  <c r="G133" i="159" s="1"/>
  <c r="O36" i="159"/>
  <c r="O61" i="159" s="1"/>
  <c r="O89" i="159" s="1"/>
  <c r="O111" i="159" s="1"/>
  <c r="O133" i="159" s="1"/>
  <c r="D150" i="159"/>
  <c r="D132" i="159"/>
  <c r="D176" i="159" s="1"/>
  <c r="D131" i="159"/>
  <c r="H150" i="159"/>
  <c r="H131" i="159"/>
  <c r="L150" i="159"/>
  <c r="P150" i="159"/>
  <c r="P132" i="159"/>
  <c r="P154" i="159" s="1"/>
  <c r="P131" i="159"/>
  <c r="D154" i="159"/>
  <c r="D11" i="159"/>
  <c r="H11" i="159"/>
  <c r="L11" i="159"/>
  <c r="P11" i="159"/>
  <c r="D35" i="159"/>
  <c r="D60" i="159" s="1"/>
  <c r="D88" i="159" s="1"/>
  <c r="D110" i="159" s="1"/>
  <c r="H35" i="159"/>
  <c r="H60" i="159" s="1"/>
  <c r="H88" i="159" s="1"/>
  <c r="H110" i="159" s="1"/>
  <c r="H132" i="159" s="1"/>
  <c r="L35" i="159"/>
  <c r="L60" i="159" s="1"/>
  <c r="L88" i="159" s="1"/>
  <c r="L110" i="159" s="1"/>
  <c r="L132" i="159" s="1"/>
  <c r="L176" i="159" s="1"/>
  <c r="P35" i="159"/>
  <c r="P60" i="159" s="1"/>
  <c r="P88" i="159" s="1"/>
  <c r="P110" i="159" s="1"/>
  <c r="F131" i="159"/>
  <c r="B150" i="159"/>
  <c r="B131" i="159"/>
  <c r="F150" i="159"/>
  <c r="J131" i="159"/>
  <c r="N150" i="159"/>
  <c r="N131" i="159"/>
  <c r="B11" i="159"/>
  <c r="F11" i="159"/>
  <c r="J11" i="159"/>
  <c r="N11" i="159"/>
  <c r="B35" i="159"/>
  <c r="B60" i="159" s="1"/>
  <c r="B88" i="159" s="1"/>
  <c r="B110" i="159" s="1"/>
  <c r="B132" i="159" s="1"/>
  <c r="F35" i="159"/>
  <c r="F60" i="159" s="1"/>
  <c r="F88" i="159" s="1"/>
  <c r="F110" i="159" s="1"/>
  <c r="F132" i="159" s="1"/>
  <c r="F154" i="159" s="1"/>
  <c r="J35" i="159"/>
  <c r="J60" i="159" s="1"/>
  <c r="J88" i="159" s="1"/>
  <c r="J110" i="159" s="1"/>
  <c r="J132" i="159" s="1"/>
  <c r="N35" i="159"/>
  <c r="N60" i="159" s="1"/>
  <c r="N88" i="159" s="1"/>
  <c r="N110" i="159" s="1"/>
  <c r="N132" i="159" s="1"/>
  <c r="D150" i="158"/>
  <c r="D132" i="158"/>
  <c r="D154" i="158" s="1"/>
  <c r="D131" i="158"/>
  <c r="L131" i="158"/>
  <c r="L150" i="158"/>
  <c r="P150" i="158"/>
  <c r="P131" i="158"/>
  <c r="F12" i="158"/>
  <c r="G194" i="158"/>
  <c r="G172" i="158"/>
  <c r="P11" i="158"/>
  <c r="P35" i="158"/>
  <c r="P60" i="158" s="1"/>
  <c r="P88" i="158" s="1"/>
  <c r="P110" i="158" s="1"/>
  <c r="P132" i="158" s="1"/>
  <c r="B150" i="158"/>
  <c r="B131" i="158"/>
  <c r="F150" i="158"/>
  <c r="F133" i="158"/>
  <c r="F155" i="158" s="1"/>
  <c r="F132" i="158"/>
  <c r="F131" i="158"/>
  <c r="J150" i="158"/>
  <c r="N150" i="158"/>
  <c r="N133" i="158"/>
  <c r="N132" i="158"/>
  <c r="N176" i="158" s="1"/>
  <c r="N131" i="158"/>
  <c r="F154" i="158"/>
  <c r="F176" i="158"/>
  <c r="N154" i="158"/>
  <c r="B11" i="158"/>
  <c r="J11" i="158"/>
  <c r="B35" i="158"/>
  <c r="B60" i="158" s="1"/>
  <c r="B88" i="158" s="1"/>
  <c r="B110" i="158" s="1"/>
  <c r="B132" i="158" s="1"/>
  <c r="J35" i="158"/>
  <c r="J60" i="158" s="1"/>
  <c r="J88" i="158" s="1"/>
  <c r="J110" i="158" s="1"/>
  <c r="J132" i="158" s="1"/>
  <c r="H131" i="158"/>
  <c r="H150" i="158"/>
  <c r="N177" i="158"/>
  <c r="N155" i="158"/>
  <c r="N12" i="158"/>
  <c r="F36" i="158"/>
  <c r="F61" i="158" s="1"/>
  <c r="F89" i="158" s="1"/>
  <c r="F111" i="158" s="1"/>
  <c r="J175" i="158"/>
  <c r="J153" i="158"/>
  <c r="H11" i="158"/>
  <c r="E59" i="158"/>
  <c r="E87" i="158" s="1"/>
  <c r="E109" i="158" s="1"/>
  <c r="H35" i="158"/>
  <c r="H60" i="158" s="1"/>
  <c r="H88" i="158" s="1"/>
  <c r="H110" i="158" s="1"/>
  <c r="H132" i="158" s="1"/>
  <c r="D11" i="158"/>
  <c r="L11" i="158"/>
  <c r="D35" i="158"/>
  <c r="D60" i="158" s="1"/>
  <c r="D88" i="158" s="1"/>
  <c r="D110" i="158" s="1"/>
  <c r="L35" i="158"/>
  <c r="L60" i="158" s="1"/>
  <c r="L88" i="158" s="1"/>
  <c r="L110" i="158" s="1"/>
  <c r="L132" i="158" s="1"/>
  <c r="E150" i="158"/>
  <c r="I150" i="158"/>
  <c r="I131" i="158"/>
  <c r="M150" i="158"/>
  <c r="M131" i="158"/>
  <c r="Q132" i="158"/>
  <c r="Q154" i="158" s="1"/>
  <c r="Q131" i="158"/>
  <c r="E11" i="158"/>
  <c r="I11" i="158"/>
  <c r="M11" i="158"/>
  <c r="Q11" i="158"/>
  <c r="E35" i="158"/>
  <c r="E60" i="158" s="1"/>
  <c r="E88" i="158" s="1"/>
  <c r="E110" i="158" s="1"/>
  <c r="E132" i="158" s="1"/>
  <c r="E176" i="158" s="1"/>
  <c r="I35" i="158"/>
  <c r="I60" i="158" s="1"/>
  <c r="I88" i="158" s="1"/>
  <c r="I110" i="158" s="1"/>
  <c r="I132" i="158" s="1"/>
  <c r="M35" i="158"/>
  <c r="M60" i="158" s="1"/>
  <c r="M88" i="158" s="1"/>
  <c r="M110" i="158" s="1"/>
  <c r="M132" i="158" s="1"/>
  <c r="Q35" i="158"/>
  <c r="Q60" i="158" s="1"/>
  <c r="Q88" i="158" s="1"/>
  <c r="Q110" i="158" s="1"/>
  <c r="E131" i="158"/>
  <c r="Q150" i="158"/>
  <c r="C150" i="158"/>
  <c r="C131" i="158"/>
  <c r="G131" i="158"/>
  <c r="G132" i="158"/>
  <c r="G154" i="158" s="1"/>
  <c r="K150" i="158"/>
  <c r="K131" i="158"/>
  <c r="O150" i="158"/>
  <c r="G176" i="158"/>
  <c r="C11" i="158"/>
  <c r="G11" i="158"/>
  <c r="K11" i="158"/>
  <c r="O11" i="158"/>
  <c r="C35" i="158"/>
  <c r="C60" i="158" s="1"/>
  <c r="C88" i="158" s="1"/>
  <c r="C110" i="158" s="1"/>
  <c r="C132" i="158" s="1"/>
  <c r="G35" i="158"/>
  <c r="G60" i="158" s="1"/>
  <c r="G88" i="158" s="1"/>
  <c r="G110" i="158" s="1"/>
  <c r="K35" i="158"/>
  <c r="K60" i="158" s="1"/>
  <c r="K88" i="158" s="1"/>
  <c r="K110" i="158" s="1"/>
  <c r="K132" i="158" s="1"/>
  <c r="O35" i="158"/>
  <c r="O60" i="158" s="1"/>
  <c r="O88" i="158" s="1"/>
  <c r="O110" i="158" s="1"/>
  <c r="O132" i="158" s="1"/>
  <c r="O154" i="158" s="1"/>
  <c r="O131" i="158"/>
  <c r="B175" i="157"/>
  <c r="B153" i="157"/>
  <c r="B194" i="157"/>
  <c r="B172" i="157"/>
  <c r="I150" i="157"/>
  <c r="I132" i="157"/>
  <c r="I154" i="157" s="1"/>
  <c r="I131" i="157"/>
  <c r="Q150" i="157"/>
  <c r="Q132" i="157"/>
  <c r="Q176" i="157" s="1"/>
  <c r="Q131" i="157"/>
  <c r="Q11" i="157"/>
  <c r="L12" i="157"/>
  <c r="Q35" i="157"/>
  <c r="Q60" i="157" s="1"/>
  <c r="Q88" i="157" s="1"/>
  <c r="Q110" i="157" s="1"/>
  <c r="C150" i="157"/>
  <c r="C131" i="157"/>
  <c r="G150" i="157"/>
  <c r="K150" i="157"/>
  <c r="K131" i="157"/>
  <c r="O150" i="157"/>
  <c r="O131" i="157"/>
  <c r="G176" i="157"/>
  <c r="I11" i="157"/>
  <c r="O11" i="157"/>
  <c r="I35" i="157"/>
  <c r="I60" i="157" s="1"/>
  <c r="I88" i="157" s="1"/>
  <c r="I110" i="157" s="1"/>
  <c r="O35" i="157"/>
  <c r="O60" i="157" s="1"/>
  <c r="O88" i="157" s="1"/>
  <c r="O110" i="157" s="1"/>
  <c r="O132" i="157" s="1"/>
  <c r="D36" i="157"/>
  <c r="D61" i="157" s="1"/>
  <c r="D89" i="157" s="1"/>
  <c r="D111" i="157" s="1"/>
  <c r="D133" i="157" s="1"/>
  <c r="D155" i="157" s="1"/>
  <c r="M150" i="157"/>
  <c r="D150" i="157"/>
  <c r="D132" i="157"/>
  <c r="D176" i="157" s="1"/>
  <c r="D131" i="157"/>
  <c r="H132" i="157"/>
  <c r="H176" i="157" s="1"/>
  <c r="H131" i="157"/>
  <c r="H150" i="157"/>
  <c r="L150" i="157"/>
  <c r="L133" i="157"/>
  <c r="L155" i="157" s="1"/>
  <c r="L132" i="157"/>
  <c r="L176" i="157" s="1"/>
  <c r="L131" i="157"/>
  <c r="P131" i="157"/>
  <c r="P150" i="157"/>
  <c r="E11" i="157"/>
  <c r="K11" i="157"/>
  <c r="P11" i="157"/>
  <c r="K35" i="157"/>
  <c r="K60" i="157" s="1"/>
  <c r="K88" i="157" s="1"/>
  <c r="K110" i="157" s="1"/>
  <c r="K132" i="157" s="1"/>
  <c r="P35" i="157"/>
  <c r="P60" i="157" s="1"/>
  <c r="P88" i="157" s="1"/>
  <c r="P110" i="157" s="1"/>
  <c r="P132" i="157" s="1"/>
  <c r="G132" i="157"/>
  <c r="G154" i="157" s="1"/>
  <c r="E150" i="157"/>
  <c r="E131" i="157"/>
  <c r="E132" i="157"/>
  <c r="E176" i="157" s="1"/>
  <c r="E154" i="157"/>
  <c r="L177" i="157"/>
  <c r="G131" i="157"/>
  <c r="C11" i="157"/>
  <c r="M11" i="157"/>
  <c r="H12" i="157"/>
  <c r="F59" i="157"/>
  <c r="F87" i="157" s="1"/>
  <c r="F109" i="157" s="1"/>
  <c r="F131" i="157" s="1"/>
  <c r="C35" i="157"/>
  <c r="C60" i="157" s="1"/>
  <c r="C88" i="157" s="1"/>
  <c r="C110" i="157" s="1"/>
  <c r="C132" i="157" s="1"/>
  <c r="M35" i="157"/>
  <c r="M60" i="157" s="1"/>
  <c r="M88" i="157" s="1"/>
  <c r="M110" i="157" s="1"/>
  <c r="M132" i="157" s="1"/>
  <c r="H36" i="157"/>
  <c r="H61" i="157" s="1"/>
  <c r="H89" i="157" s="1"/>
  <c r="H111" i="157" s="1"/>
  <c r="H133" i="157" s="1"/>
  <c r="M131" i="157"/>
  <c r="F150" i="157"/>
  <c r="J150" i="157"/>
  <c r="N150" i="157"/>
  <c r="N131" i="157"/>
  <c r="B11" i="157"/>
  <c r="F11" i="157"/>
  <c r="J11" i="157"/>
  <c r="N11" i="157"/>
  <c r="B35" i="157"/>
  <c r="B60" i="157" s="1"/>
  <c r="B88" i="157" s="1"/>
  <c r="B110" i="157" s="1"/>
  <c r="B132" i="157" s="1"/>
  <c r="B154" i="157" s="1"/>
  <c r="F35" i="157"/>
  <c r="F60" i="157" s="1"/>
  <c r="F88" i="157" s="1"/>
  <c r="F110" i="157" s="1"/>
  <c r="F132" i="157" s="1"/>
  <c r="J35" i="157"/>
  <c r="J60" i="157" s="1"/>
  <c r="J88" i="157" s="1"/>
  <c r="J110" i="157" s="1"/>
  <c r="J132" i="157" s="1"/>
  <c r="N35" i="157"/>
  <c r="N60" i="157" s="1"/>
  <c r="N88" i="157" s="1"/>
  <c r="N110" i="157" s="1"/>
  <c r="N132" i="157" s="1"/>
  <c r="J131" i="157"/>
  <c r="D175" i="156"/>
  <c r="D153" i="156"/>
  <c r="L36" i="156"/>
  <c r="L61" i="156" s="1"/>
  <c r="L89" i="156" s="1"/>
  <c r="L111" i="156" s="1"/>
  <c r="L12" i="156"/>
  <c r="H36" i="156"/>
  <c r="H61" i="156" s="1"/>
  <c r="H89" i="156" s="1"/>
  <c r="H111" i="156" s="1"/>
  <c r="H133" i="156" s="1"/>
  <c r="H12" i="156"/>
  <c r="P36" i="156"/>
  <c r="P61" i="156" s="1"/>
  <c r="P89" i="156" s="1"/>
  <c r="P111" i="156" s="1"/>
  <c r="P133" i="156" s="1"/>
  <c r="P12" i="156"/>
  <c r="D132" i="156"/>
  <c r="D176" i="156" s="1"/>
  <c r="D150" i="156"/>
  <c r="H150" i="156"/>
  <c r="H132" i="156"/>
  <c r="H176" i="156" s="1"/>
  <c r="H131" i="156"/>
  <c r="L132" i="156"/>
  <c r="L176" i="156" s="1"/>
  <c r="L133" i="156"/>
  <c r="L155" i="156" s="1"/>
  <c r="L131" i="156"/>
  <c r="L150" i="156"/>
  <c r="P150" i="156"/>
  <c r="P132" i="156"/>
  <c r="P176" i="156" s="1"/>
  <c r="P131" i="156"/>
  <c r="C11" i="156"/>
  <c r="C35" i="156"/>
  <c r="C60" i="156" s="1"/>
  <c r="C88" i="156" s="1"/>
  <c r="C110" i="156" s="1"/>
  <c r="C132" i="156" s="1"/>
  <c r="G11" i="156"/>
  <c r="G35" i="156"/>
  <c r="G60" i="156" s="1"/>
  <c r="G88" i="156" s="1"/>
  <c r="G110" i="156" s="1"/>
  <c r="K11" i="156"/>
  <c r="K35" i="156"/>
  <c r="K60" i="156" s="1"/>
  <c r="K88" i="156" s="1"/>
  <c r="K110" i="156" s="1"/>
  <c r="O11" i="156"/>
  <c r="O35" i="156"/>
  <c r="O60" i="156" s="1"/>
  <c r="O88" i="156" s="1"/>
  <c r="O110" i="156" s="1"/>
  <c r="O132" i="156" s="1"/>
  <c r="B12" i="156"/>
  <c r="B36" i="156"/>
  <c r="B61" i="156" s="1"/>
  <c r="B89" i="156" s="1"/>
  <c r="B111" i="156" s="1"/>
  <c r="B133" i="156" s="1"/>
  <c r="B155" i="156" s="1"/>
  <c r="J12" i="156"/>
  <c r="J36" i="156"/>
  <c r="J61" i="156" s="1"/>
  <c r="J89" i="156" s="1"/>
  <c r="J111" i="156" s="1"/>
  <c r="J133" i="156" s="1"/>
  <c r="R12" i="156"/>
  <c r="R36" i="156"/>
  <c r="R61" i="156" s="1"/>
  <c r="R89" i="156" s="1"/>
  <c r="R111" i="156" s="1"/>
  <c r="R133" i="156" s="1"/>
  <c r="E59" i="156"/>
  <c r="E87" i="156" s="1"/>
  <c r="E109" i="156" s="1"/>
  <c r="E131" i="156" s="1"/>
  <c r="I59" i="156"/>
  <c r="I87" i="156" s="1"/>
  <c r="I109" i="156" s="1"/>
  <c r="M59" i="156"/>
  <c r="M87" i="156" s="1"/>
  <c r="M109" i="156" s="1"/>
  <c r="M131" i="156" s="1"/>
  <c r="Q59" i="156"/>
  <c r="Q87" i="156" s="1"/>
  <c r="Q109" i="156" s="1"/>
  <c r="Q131" i="156" s="1"/>
  <c r="C78" i="156"/>
  <c r="C106" i="156" s="1"/>
  <c r="C128" i="156" s="1"/>
  <c r="C150" i="156" s="1"/>
  <c r="K78" i="156"/>
  <c r="K106" i="156" s="1"/>
  <c r="K128" i="156" s="1"/>
  <c r="D36" i="156"/>
  <c r="D61" i="156" s="1"/>
  <c r="D89" i="156" s="1"/>
  <c r="D111" i="156" s="1"/>
  <c r="D133" i="156" s="1"/>
  <c r="D12" i="156"/>
  <c r="B132" i="156"/>
  <c r="B154" i="156" s="1"/>
  <c r="B131" i="156"/>
  <c r="F150" i="156"/>
  <c r="F132" i="156"/>
  <c r="F131" i="156"/>
  <c r="J150" i="156"/>
  <c r="J132" i="156"/>
  <c r="J154" i="156" s="1"/>
  <c r="J131" i="156"/>
  <c r="N150" i="156"/>
  <c r="N131" i="156"/>
  <c r="N133" i="156"/>
  <c r="N155" i="156" s="1"/>
  <c r="N132" i="156"/>
  <c r="N154" i="156" s="1"/>
  <c r="R132" i="156"/>
  <c r="R176" i="156" s="1"/>
  <c r="R150" i="156"/>
  <c r="R131" i="156"/>
  <c r="E35" i="156"/>
  <c r="E60" i="156" s="1"/>
  <c r="E88" i="156" s="1"/>
  <c r="E110" i="156" s="1"/>
  <c r="E132" i="156" s="1"/>
  <c r="E154" i="156" s="1"/>
  <c r="E11" i="156"/>
  <c r="I176" i="156"/>
  <c r="I35" i="156"/>
  <c r="I60" i="156" s="1"/>
  <c r="I88" i="156" s="1"/>
  <c r="I110" i="156" s="1"/>
  <c r="I132" i="156" s="1"/>
  <c r="I154" i="156" s="1"/>
  <c r="I11" i="156"/>
  <c r="M35" i="156"/>
  <c r="M60" i="156" s="1"/>
  <c r="M88" i="156" s="1"/>
  <c r="M110" i="156" s="1"/>
  <c r="M132" i="156" s="1"/>
  <c r="M154" i="156" s="1"/>
  <c r="M11" i="156"/>
  <c r="Q35" i="156"/>
  <c r="Q60" i="156" s="1"/>
  <c r="Q88" i="156" s="1"/>
  <c r="Q110" i="156" s="1"/>
  <c r="Q11" i="156"/>
  <c r="F12" i="156"/>
  <c r="F36" i="156"/>
  <c r="F61" i="156" s="1"/>
  <c r="F89" i="156" s="1"/>
  <c r="F111" i="156" s="1"/>
  <c r="F133" i="156" s="1"/>
  <c r="N177" i="156"/>
  <c r="N12" i="156"/>
  <c r="N36" i="156"/>
  <c r="N61" i="156" s="1"/>
  <c r="N89" i="156" s="1"/>
  <c r="N111" i="156" s="1"/>
  <c r="C59" i="156"/>
  <c r="C87" i="156" s="1"/>
  <c r="C109" i="156" s="1"/>
  <c r="C131" i="156" s="1"/>
  <c r="G59" i="156"/>
  <c r="G87" i="156" s="1"/>
  <c r="G109" i="156" s="1"/>
  <c r="K59" i="156"/>
  <c r="K87" i="156" s="1"/>
  <c r="K109" i="156" s="1"/>
  <c r="K131" i="156" s="1"/>
  <c r="O59" i="156"/>
  <c r="O87" i="156" s="1"/>
  <c r="O109" i="156" s="1"/>
  <c r="O131" i="156" s="1"/>
  <c r="E78" i="156"/>
  <c r="E106" i="156" s="1"/>
  <c r="E128" i="156" s="1"/>
  <c r="B150" i="156"/>
  <c r="G132" i="156"/>
  <c r="G154" i="156" s="1"/>
  <c r="G150" i="156"/>
  <c r="G131" i="156"/>
  <c r="K150" i="156"/>
  <c r="K132" i="156"/>
  <c r="K154" i="156" s="1"/>
  <c r="B176" i="156"/>
  <c r="F154" i="156"/>
  <c r="F176" i="156"/>
  <c r="N176" i="156"/>
  <c r="R154" i="156"/>
  <c r="E150" i="156"/>
  <c r="I150" i="156"/>
  <c r="I131" i="156"/>
  <c r="M150" i="156"/>
  <c r="Q150" i="156"/>
  <c r="Q132" i="156"/>
  <c r="Q154" i="156" s="1"/>
  <c r="P154" i="156"/>
  <c r="E12" i="155"/>
  <c r="E36" i="155"/>
  <c r="E61" i="155" s="1"/>
  <c r="E89" i="155" s="1"/>
  <c r="E111" i="155" s="1"/>
  <c r="E133" i="155" s="1"/>
  <c r="H37" i="155"/>
  <c r="H62" i="155" s="1"/>
  <c r="H90" i="155" s="1"/>
  <c r="H112" i="155" s="1"/>
  <c r="H13" i="155"/>
  <c r="N194" i="155"/>
  <c r="N172" i="155"/>
  <c r="C132" i="155"/>
  <c r="C176" i="155" s="1"/>
  <c r="C131" i="155"/>
  <c r="G133" i="155"/>
  <c r="G177" i="155" s="1"/>
  <c r="G131" i="155"/>
  <c r="K150" i="155"/>
  <c r="K131" i="155"/>
  <c r="O150" i="155"/>
  <c r="O131" i="155"/>
  <c r="B35" i="155"/>
  <c r="B60" i="155" s="1"/>
  <c r="B88" i="155" s="1"/>
  <c r="B110" i="155" s="1"/>
  <c r="B11" i="155"/>
  <c r="F11" i="155"/>
  <c r="F35" i="155"/>
  <c r="F60" i="155" s="1"/>
  <c r="F88" i="155" s="1"/>
  <c r="F110" i="155" s="1"/>
  <c r="J35" i="155"/>
  <c r="J60" i="155" s="1"/>
  <c r="J88" i="155" s="1"/>
  <c r="J110" i="155" s="1"/>
  <c r="J11" i="155"/>
  <c r="N11" i="155"/>
  <c r="R154" i="155"/>
  <c r="R35" i="155"/>
  <c r="R60" i="155" s="1"/>
  <c r="R88" i="155" s="1"/>
  <c r="R110" i="155" s="1"/>
  <c r="R11" i="155"/>
  <c r="I36" i="155"/>
  <c r="I61" i="155" s="1"/>
  <c r="I89" i="155" s="1"/>
  <c r="I111" i="155" s="1"/>
  <c r="I133" i="155" s="1"/>
  <c r="I177" i="155" s="1"/>
  <c r="I12" i="155"/>
  <c r="Q36" i="155"/>
  <c r="Q61" i="155" s="1"/>
  <c r="Q89" i="155" s="1"/>
  <c r="Q111" i="155" s="1"/>
  <c r="Q133" i="155" s="1"/>
  <c r="Q12" i="155"/>
  <c r="P178" i="155"/>
  <c r="P156" i="155"/>
  <c r="P37" i="155"/>
  <c r="P62" i="155" s="1"/>
  <c r="P90" i="155" s="1"/>
  <c r="P112" i="155" s="1"/>
  <c r="P13" i="155"/>
  <c r="D59" i="155"/>
  <c r="D87" i="155" s="1"/>
  <c r="D109" i="155" s="1"/>
  <c r="D131" i="155" s="1"/>
  <c r="L59" i="155"/>
  <c r="L87" i="155" s="1"/>
  <c r="L109" i="155" s="1"/>
  <c r="L131" i="155" s="1"/>
  <c r="P59" i="155"/>
  <c r="P87" i="155" s="1"/>
  <c r="P109" i="155" s="1"/>
  <c r="P131" i="155" s="1"/>
  <c r="M12" i="155"/>
  <c r="C12" i="155"/>
  <c r="C36" i="155"/>
  <c r="C61" i="155" s="1"/>
  <c r="C89" i="155" s="1"/>
  <c r="C111" i="155" s="1"/>
  <c r="C133" i="155" s="1"/>
  <c r="C155" i="155" s="1"/>
  <c r="G12" i="155"/>
  <c r="O12" i="155"/>
  <c r="O36" i="155"/>
  <c r="O61" i="155" s="1"/>
  <c r="O89" i="155" s="1"/>
  <c r="O111" i="155" s="1"/>
  <c r="O133" i="155" s="1"/>
  <c r="D13" i="155"/>
  <c r="D37" i="155"/>
  <c r="D62" i="155" s="1"/>
  <c r="D90" i="155" s="1"/>
  <c r="D112" i="155" s="1"/>
  <c r="D134" i="155" s="1"/>
  <c r="H60" i="155"/>
  <c r="H88" i="155" s="1"/>
  <c r="H110" i="155" s="1"/>
  <c r="G36" i="155"/>
  <c r="G61" i="155" s="1"/>
  <c r="G89" i="155" s="1"/>
  <c r="G111" i="155" s="1"/>
  <c r="L37" i="155"/>
  <c r="L62" i="155" s="1"/>
  <c r="L90" i="155" s="1"/>
  <c r="L112" i="155" s="1"/>
  <c r="L134" i="155" s="1"/>
  <c r="L156" i="155" s="1"/>
  <c r="H132" i="155"/>
  <c r="H176" i="155" s="1"/>
  <c r="H131" i="155"/>
  <c r="H134" i="155"/>
  <c r="H178" i="155" s="1"/>
  <c r="P133" i="155"/>
  <c r="P155" i="155" s="1"/>
  <c r="P134" i="155"/>
  <c r="F132" i="155"/>
  <c r="F154" i="155" s="1"/>
  <c r="B150" i="155"/>
  <c r="E150" i="155"/>
  <c r="E131" i="155"/>
  <c r="I132" i="155"/>
  <c r="I176" i="155" s="1"/>
  <c r="I131" i="155"/>
  <c r="I150" i="155"/>
  <c r="M150" i="155"/>
  <c r="M133" i="155"/>
  <c r="M155" i="155" s="1"/>
  <c r="M131" i="155"/>
  <c r="Q131" i="155"/>
  <c r="H154" i="155"/>
  <c r="K11" i="155"/>
  <c r="K35" i="155"/>
  <c r="K60" i="155" s="1"/>
  <c r="K88" i="155" s="1"/>
  <c r="K110" i="155" s="1"/>
  <c r="K132" i="155" s="1"/>
  <c r="P35" i="155"/>
  <c r="P60" i="155" s="1"/>
  <c r="P88" i="155" s="1"/>
  <c r="P110" i="155" s="1"/>
  <c r="P132" i="155" s="1"/>
  <c r="G78" i="155"/>
  <c r="G106" i="155" s="1"/>
  <c r="G128" i="155" s="1"/>
  <c r="G150" i="155" s="1"/>
  <c r="D60" i="155"/>
  <c r="D88" i="155" s="1"/>
  <c r="D110" i="155" s="1"/>
  <c r="D132" i="155" s="1"/>
  <c r="D154" i="155" s="1"/>
  <c r="O35" i="155"/>
  <c r="O60" i="155" s="1"/>
  <c r="O88" i="155" s="1"/>
  <c r="O110" i="155" s="1"/>
  <c r="O132" i="155" s="1"/>
  <c r="B131" i="155"/>
  <c r="B132" i="155"/>
  <c r="B154" i="155" s="1"/>
  <c r="F131" i="155"/>
  <c r="F150" i="155"/>
  <c r="J150" i="155"/>
  <c r="J131" i="155"/>
  <c r="J132" i="155"/>
  <c r="J154" i="155" s="1"/>
  <c r="N131" i="155"/>
  <c r="N132" i="155"/>
  <c r="N176" i="155" s="1"/>
  <c r="R131" i="155"/>
  <c r="R150" i="155"/>
  <c r="R132" i="155"/>
  <c r="R176" i="155" s="1"/>
  <c r="E35" i="155"/>
  <c r="E60" i="155" s="1"/>
  <c r="E88" i="155" s="1"/>
  <c r="E110" i="155" s="1"/>
  <c r="E132" i="155" s="1"/>
  <c r="I154" i="155"/>
  <c r="I35" i="155"/>
  <c r="I60" i="155" s="1"/>
  <c r="I88" i="155" s="1"/>
  <c r="I110" i="155" s="1"/>
  <c r="M35" i="155"/>
  <c r="M60" i="155" s="1"/>
  <c r="M88" i="155" s="1"/>
  <c r="M110" i="155" s="1"/>
  <c r="M132" i="155" s="1"/>
  <c r="Q35" i="155"/>
  <c r="Q60" i="155" s="1"/>
  <c r="Q88" i="155" s="1"/>
  <c r="Q110" i="155" s="1"/>
  <c r="Q132" i="155" s="1"/>
  <c r="D36" i="155"/>
  <c r="D61" i="155" s="1"/>
  <c r="D89" i="155" s="1"/>
  <c r="D111" i="155" s="1"/>
  <c r="D133" i="155" s="1"/>
  <c r="H36" i="155"/>
  <c r="H61" i="155" s="1"/>
  <c r="H89" i="155" s="1"/>
  <c r="H111" i="155" s="1"/>
  <c r="H133" i="155" s="1"/>
  <c r="P36" i="155"/>
  <c r="P61" i="155" s="1"/>
  <c r="P89" i="155" s="1"/>
  <c r="P111" i="155" s="1"/>
  <c r="G35" i="155"/>
  <c r="G60" i="155" s="1"/>
  <c r="G88" i="155" s="1"/>
  <c r="G110" i="155" s="1"/>
  <c r="G132" i="155" s="1"/>
  <c r="L60" i="155"/>
  <c r="L88" i="155" s="1"/>
  <c r="L110" i="155" s="1"/>
  <c r="L132" i="155" s="1"/>
  <c r="D78" i="155"/>
  <c r="D106" i="155" s="1"/>
  <c r="D128" i="155" s="1"/>
  <c r="D150" i="155" s="1"/>
  <c r="H78" i="155"/>
  <c r="H106" i="155" s="1"/>
  <c r="H128" i="155" s="1"/>
  <c r="H150" i="155" s="1"/>
  <c r="L78" i="155"/>
  <c r="L106" i="155" s="1"/>
  <c r="L128" i="155" s="1"/>
  <c r="L150" i="155" s="1"/>
  <c r="P78" i="155"/>
  <c r="P106" i="155" s="1"/>
  <c r="P128" i="155" s="1"/>
  <c r="P150" i="155" s="1"/>
  <c r="Q150" i="155"/>
  <c r="I131" i="154"/>
  <c r="M131" i="154"/>
  <c r="D11" i="154"/>
  <c r="D35" i="154"/>
  <c r="D60" i="154" s="1"/>
  <c r="D88" i="154" s="1"/>
  <c r="D110" i="154" s="1"/>
  <c r="D132" i="154" s="1"/>
  <c r="L11" i="154"/>
  <c r="R175" i="154"/>
  <c r="R153" i="154"/>
  <c r="G36" i="154"/>
  <c r="G61" i="154" s="1"/>
  <c r="G89" i="154" s="1"/>
  <c r="G111" i="154" s="1"/>
  <c r="G133" i="154" s="1"/>
  <c r="G12" i="154"/>
  <c r="O12" i="154"/>
  <c r="O36" i="154"/>
  <c r="O61" i="154" s="1"/>
  <c r="O89" i="154" s="1"/>
  <c r="O111" i="154" s="1"/>
  <c r="O133" i="154" s="1"/>
  <c r="C131" i="154"/>
  <c r="C133" i="154"/>
  <c r="C155" i="154" s="1"/>
  <c r="G131" i="154"/>
  <c r="G132" i="154"/>
  <c r="G176" i="154" s="1"/>
  <c r="K131" i="154"/>
  <c r="K133" i="154"/>
  <c r="O131" i="154"/>
  <c r="O132" i="154"/>
  <c r="B11" i="154"/>
  <c r="H175" i="154"/>
  <c r="H153" i="154"/>
  <c r="E131" i="154"/>
  <c r="Q133" i="154"/>
  <c r="Q155" i="154" s="1"/>
  <c r="Q131" i="154"/>
  <c r="H35" i="154"/>
  <c r="H60" i="154" s="1"/>
  <c r="H88" i="154" s="1"/>
  <c r="H110" i="154" s="1"/>
  <c r="H132" i="154" s="1"/>
  <c r="H11" i="154"/>
  <c r="P176" i="154"/>
  <c r="P154" i="154"/>
  <c r="P11" i="154"/>
  <c r="P35" i="154"/>
  <c r="P60" i="154" s="1"/>
  <c r="P88" i="154" s="1"/>
  <c r="P110" i="154" s="1"/>
  <c r="L35" i="154"/>
  <c r="L60" i="154" s="1"/>
  <c r="L88" i="154" s="1"/>
  <c r="L110" i="154" s="1"/>
  <c r="L132" i="154" s="1"/>
  <c r="L154" i="154" s="1"/>
  <c r="C177" i="154"/>
  <c r="C12" i="154"/>
  <c r="C36" i="154"/>
  <c r="C61" i="154" s="1"/>
  <c r="C89" i="154" s="1"/>
  <c r="C111" i="154" s="1"/>
  <c r="K155" i="154"/>
  <c r="K177" i="154"/>
  <c r="K12" i="154"/>
  <c r="C78" i="154"/>
  <c r="C106" i="154" s="1"/>
  <c r="C128" i="154" s="1"/>
  <c r="C150" i="154" s="1"/>
  <c r="C60" i="154"/>
  <c r="C88" i="154" s="1"/>
  <c r="C110" i="154" s="1"/>
  <c r="C132" i="154" s="1"/>
  <c r="R154" i="154"/>
  <c r="J35" i="154"/>
  <c r="J60" i="154" s="1"/>
  <c r="J88" i="154" s="1"/>
  <c r="J110" i="154" s="1"/>
  <c r="J132" i="154" s="1"/>
  <c r="I36" i="154"/>
  <c r="I61" i="154" s="1"/>
  <c r="I89" i="154" s="1"/>
  <c r="I111" i="154" s="1"/>
  <c r="I133" i="154" s="1"/>
  <c r="D150" i="154"/>
  <c r="D131" i="154"/>
  <c r="L150" i="154"/>
  <c r="L131" i="154"/>
  <c r="P150" i="154"/>
  <c r="P132" i="154"/>
  <c r="P131" i="154"/>
  <c r="O176" i="154"/>
  <c r="O154" i="154"/>
  <c r="F11" i="154"/>
  <c r="J11" i="154"/>
  <c r="N11" i="154"/>
  <c r="R11" i="154"/>
  <c r="E12" i="154"/>
  <c r="I12" i="154"/>
  <c r="M12" i="154"/>
  <c r="Q12" i="154"/>
  <c r="F35" i="154"/>
  <c r="F60" i="154" s="1"/>
  <c r="F88" i="154" s="1"/>
  <c r="F110" i="154" s="1"/>
  <c r="K35" i="154"/>
  <c r="K60" i="154" s="1"/>
  <c r="K88" i="154" s="1"/>
  <c r="K110" i="154" s="1"/>
  <c r="K132" i="154" s="1"/>
  <c r="E36" i="154"/>
  <c r="E61" i="154" s="1"/>
  <c r="E89" i="154" s="1"/>
  <c r="E111" i="154" s="1"/>
  <c r="E133" i="154" s="1"/>
  <c r="G78" i="154"/>
  <c r="G106" i="154" s="1"/>
  <c r="G128" i="154" s="1"/>
  <c r="G150" i="154" s="1"/>
  <c r="B131" i="154"/>
  <c r="H150" i="154"/>
  <c r="B150" i="154"/>
  <c r="B132" i="154"/>
  <c r="B176" i="154" s="1"/>
  <c r="F150" i="154"/>
  <c r="F132" i="154"/>
  <c r="F154" i="154" s="1"/>
  <c r="F131" i="154"/>
  <c r="J150" i="154"/>
  <c r="J131" i="154"/>
  <c r="N150" i="154"/>
  <c r="N131" i="154"/>
  <c r="R150" i="154"/>
  <c r="R132" i="154"/>
  <c r="R176" i="154" s="1"/>
  <c r="E35" i="154"/>
  <c r="E60" i="154" s="1"/>
  <c r="E88" i="154" s="1"/>
  <c r="E110" i="154" s="1"/>
  <c r="E132" i="154" s="1"/>
  <c r="E176" i="154" s="1"/>
  <c r="I35" i="154"/>
  <c r="I60" i="154" s="1"/>
  <c r="I88" i="154" s="1"/>
  <c r="I110" i="154" s="1"/>
  <c r="I132" i="154" s="1"/>
  <c r="M35" i="154"/>
  <c r="M60" i="154" s="1"/>
  <c r="M88" i="154" s="1"/>
  <c r="M110" i="154" s="1"/>
  <c r="M132" i="154" s="1"/>
  <c r="Q35" i="154"/>
  <c r="Q60" i="154" s="1"/>
  <c r="Q88" i="154" s="1"/>
  <c r="Q110" i="154" s="1"/>
  <c r="Q132" i="154" s="1"/>
  <c r="N35" i="154"/>
  <c r="N60" i="154" s="1"/>
  <c r="N88" i="154" s="1"/>
  <c r="N110" i="154" s="1"/>
  <c r="N132" i="154" s="1"/>
  <c r="M36" i="154"/>
  <c r="M61" i="154" s="1"/>
  <c r="M89" i="154" s="1"/>
  <c r="M111" i="154" s="1"/>
  <c r="M133" i="154" s="1"/>
  <c r="M177" i="154" s="1"/>
  <c r="E78" i="154"/>
  <c r="E106" i="154" s="1"/>
  <c r="E128" i="154" s="1"/>
  <c r="E150" i="154" s="1"/>
  <c r="I78" i="154"/>
  <c r="I106" i="154" s="1"/>
  <c r="I128" i="154" s="1"/>
  <c r="I150" i="154" s="1"/>
  <c r="M78" i="154"/>
  <c r="M106" i="154" s="1"/>
  <c r="M128" i="154" s="1"/>
  <c r="M150" i="154" s="1"/>
  <c r="Q78" i="154"/>
  <c r="Q106" i="154" s="1"/>
  <c r="Q128" i="154" s="1"/>
  <c r="Q150" i="154" s="1"/>
  <c r="H11" i="153"/>
  <c r="H35" i="153"/>
  <c r="H60" i="153" s="1"/>
  <c r="H88" i="153" s="1"/>
  <c r="H110" i="153" s="1"/>
  <c r="P11" i="153"/>
  <c r="P35" i="153"/>
  <c r="P60" i="153" s="1"/>
  <c r="P88" i="153" s="1"/>
  <c r="P110" i="153" s="1"/>
  <c r="C36" i="153"/>
  <c r="C61" i="153" s="1"/>
  <c r="C89" i="153" s="1"/>
  <c r="C111" i="153" s="1"/>
  <c r="C133" i="153" s="1"/>
  <c r="C177" i="153" s="1"/>
  <c r="C12" i="153"/>
  <c r="I36" i="153"/>
  <c r="I61" i="153" s="1"/>
  <c r="I89" i="153" s="1"/>
  <c r="I111" i="153" s="1"/>
  <c r="I12" i="153"/>
  <c r="F37" i="153"/>
  <c r="F62" i="153" s="1"/>
  <c r="F90" i="153" s="1"/>
  <c r="F112" i="153" s="1"/>
  <c r="F134" i="153" s="1"/>
  <c r="F13" i="153"/>
  <c r="G12" i="153"/>
  <c r="G36" i="153"/>
  <c r="G61" i="153" s="1"/>
  <c r="G89" i="153" s="1"/>
  <c r="G111" i="153" s="1"/>
  <c r="G133" i="153" s="1"/>
  <c r="O36" i="153"/>
  <c r="O61" i="153" s="1"/>
  <c r="O89" i="153" s="1"/>
  <c r="O111" i="153" s="1"/>
  <c r="O133" i="153" s="1"/>
  <c r="O12" i="153"/>
  <c r="N37" i="153"/>
  <c r="N62" i="153" s="1"/>
  <c r="N90" i="153" s="1"/>
  <c r="N112" i="153" s="1"/>
  <c r="N134" i="153" s="1"/>
  <c r="N13" i="153"/>
  <c r="G172" i="153"/>
  <c r="D35" i="153"/>
  <c r="D60" i="153" s="1"/>
  <c r="D88" i="153" s="1"/>
  <c r="D110" i="153" s="1"/>
  <c r="D132" i="153" s="1"/>
  <c r="D154" i="153" s="1"/>
  <c r="D11" i="153"/>
  <c r="L35" i="153"/>
  <c r="L60" i="153" s="1"/>
  <c r="L88" i="153" s="1"/>
  <c r="L110" i="153" s="1"/>
  <c r="L11" i="153"/>
  <c r="K12" i="153"/>
  <c r="K36" i="153"/>
  <c r="K61" i="153" s="1"/>
  <c r="K89" i="153" s="1"/>
  <c r="K111" i="153" s="1"/>
  <c r="K133" i="153" s="1"/>
  <c r="K155" i="153" s="1"/>
  <c r="G153" i="153"/>
  <c r="G175" i="153"/>
  <c r="Q12" i="153"/>
  <c r="Q36" i="153"/>
  <c r="Q61" i="153" s="1"/>
  <c r="Q89" i="153" s="1"/>
  <c r="Q111" i="153" s="1"/>
  <c r="E35" i="153"/>
  <c r="E60" i="153" s="1"/>
  <c r="E88" i="153" s="1"/>
  <c r="E110" i="153" s="1"/>
  <c r="E132" i="153" s="1"/>
  <c r="E176" i="153" s="1"/>
  <c r="M35" i="153"/>
  <c r="M60" i="153" s="1"/>
  <c r="M88" i="153" s="1"/>
  <c r="M110" i="153" s="1"/>
  <c r="E11" i="153"/>
  <c r="M11" i="153"/>
  <c r="N35" i="153"/>
  <c r="N60" i="153" s="1"/>
  <c r="N88" i="153" s="1"/>
  <c r="N110" i="153" s="1"/>
  <c r="M78" i="153"/>
  <c r="M106" i="153" s="1"/>
  <c r="M128" i="153" s="1"/>
  <c r="M150" i="153" s="1"/>
  <c r="Q78" i="153"/>
  <c r="Q106" i="153" s="1"/>
  <c r="Q128" i="153" s="1"/>
  <c r="Q150" i="153" s="1"/>
  <c r="F194" i="153"/>
  <c r="F172" i="153"/>
  <c r="J176" i="153"/>
  <c r="I35" i="153"/>
  <c r="I60" i="153" s="1"/>
  <c r="I88" i="153" s="1"/>
  <c r="I110" i="153" s="1"/>
  <c r="I132" i="153" s="1"/>
  <c r="Q35" i="153"/>
  <c r="Q60" i="153" s="1"/>
  <c r="Q88" i="153" s="1"/>
  <c r="Q110" i="153" s="1"/>
  <c r="Q132" i="153" s="1"/>
  <c r="K176" i="153"/>
  <c r="K154" i="153"/>
  <c r="O35" i="153"/>
  <c r="O60" i="153" s="1"/>
  <c r="O88" i="153" s="1"/>
  <c r="O110" i="153" s="1"/>
  <c r="O132" i="153" s="1"/>
  <c r="N36" i="153"/>
  <c r="N61" i="153" s="1"/>
  <c r="N89" i="153" s="1"/>
  <c r="N111" i="153" s="1"/>
  <c r="N133" i="153" s="1"/>
  <c r="B154" i="153"/>
  <c r="E33" i="127"/>
  <c r="E34" i="127" s="1"/>
  <c r="E32" i="127"/>
  <c r="D33" i="127"/>
  <c r="D34" i="127" s="1"/>
  <c r="D32" i="127"/>
  <c r="C33" i="127"/>
  <c r="C34" i="127" s="1"/>
  <c r="C32" i="127"/>
  <c r="P154" i="160" l="1"/>
  <c r="P176" i="160"/>
  <c r="C36" i="160"/>
  <c r="C61" i="160" s="1"/>
  <c r="C89" i="160" s="1"/>
  <c r="C111" i="160" s="1"/>
  <c r="C133" i="160" s="1"/>
  <c r="L176" i="160"/>
  <c r="K155" i="159"/>
  <c r="K177" i="159"/>
  <c r="P176" i="159"/>
  <c r="K12" i="159"/>
  <c r="K13" i="159" s="1"/>
  <c r="P154" i="158"/>
  <c r="P176" i="158"/>
  <c r="O176" i="158"/>
  <c r="D176" i="158"/>
  <c r="P176" i="157"/>
  <c r="P154" i="157"/>
  <c r="F176" i="157"/>
  <c r="F154" i="157"/>
  <c r="G36" i="157"/>
  <c r="G61" i="157" s="1"/>
  <c r="G89" i="157" s="1"/>
  <c r="G111" i="157" s="1"/>
  <c r="G133" i="157" s="1"/>
  <c r="G177" i="157" s="1"/>
  <c r="H154" i="157"/>
  <c r="D177" i="157"/>
  <c r="Q154" i="157"/>
  <c r="L154" i="157"/>
  <c r="D177" i="156"/>
  <c r="D155" i="156"/>
  <c r="R155" i="156"/>
  <c r="R177" i="156"/>
  <c r="Q176" i="156"/>
  <c r="H154" i="156"/>
  <c r="J176" i="156"/>
  <c r="K176" i="156"/>
  <c r="S154" i="156"/>
  <c r="J19" i="152" s="1"/>
  <c r="P176" i="155"/>
  <c r="P154" i="155"/>
  <c r="E176" i="155"/>
  <c r="E154" i="155"/>
  <c r="S154" i="155" s="1"/>
  <c r="D19" i="152" s="1"/>
  <c r="D155" i="155"/>
  <c r="D177" i="155"/>
  <c r="P177" i="155"/>
  <c r="N154" i="155"/>
  <c r="B176" i="155"/>
  <c r="J176" i="155"/>
  <c r="L36" i="155"/>
  <c r="L61" i="155" s="1"/>
  <c r="L89" i="155" s="1"/>
  <c r="L111" i="155" s="1"/>
  <c r="L133" i="155" s="1"/>
  <c r="L177" i="155" s="1"/>
  <c r="M176" i="154"/>
  <c r="M154" i="154"/>
  <c r="E177" i="154"/>
  <c r="E155" i="154"/>
  <c r="K154" i="154"/>
  <c r="K176" i="154"/>
  <c r="L176" i="154"/>
  <c r="Q177" i="154"/>
  <c r="B154" i="154"/>
  <c r="C154" i="153"/>
  <c r="L154" i="153"/>
  <c r="L132" i="153"/>
  <c r="N132" i="153"/>
  <c r="N154" i="153" s="1"/>
  <c r="F154" i="153"/>
  <c r="F176" i="153"/>
  <c r="M132" i="153"/>
  <c r="M154" i="153" s="1"/>
  <c r="Q176" i="153"/>
  <c r="I177" i="153"/>
  <c r="H132" i="153"/>
  <c r="H176" i="153" s="1"/>
  <c r="R36" i="153"/>
  <c r="R61" i="153" s="1"/>
  <c r="R89" i="153" s="1"/>
  <c r="R111" i="153" s="1"/>
  <c r="R133" i="153" s="1"/>
  <c r="R155" i="153" s="1"/>
  <c r="R12" i="153"/>
  <c r="I154" i="153"/>
  <c r="J12" i="153"/>
  <c r="J36" i="153"/>
  <c r="J61" i="153" s="1"/>
  <c r="J89" i="153" s="1"/>
  <c r="J111" i="153" s="1"/>
  <c r="J133" i="153" s="1"/>
  <c r="O154" i="153"/>
  <c r="O155" i="153"/>
  <c r="F156" i="153"/>
  <c r="P132" i="153"/>
  <c r="P176" i="153" s="1"/>
  <c r="Q133" i="153"/>
  <c r="Q155" i="153" s="1"/>
  <c r="B36" i="153"/>
  <c r="B61" i="153" s="1"/>
  <c r="B89" i="153" s="1"/>
  <c r="B111" i="153" s="1"/>
  <c r="B133" i="153" s="1"/>
  <c r="B177" i="153" s="1"/>
  <c r="B12" i="153"/>
  <c r="N155" i="153"/>
  <c r="N177" i="153"/>
  <c r="G155" i="153"/>
  <c r="G177" i="153"/>
  <c r="M176" i="153"/>
  <c r="R177" i="153"/>
  <c r="G154" i="153"/>
  <c r="I176" i="153"/>
  <c r="K177" i="153"/>
  <c r="O176" i="153"/>
  <c r="E154" i="153"/>
  <c r="D176" i="153"/>
  <c r="N176" i="160"/>
  <c r="N154" i="160"/>
  <c r="C177" i="160"/>
  <c r="C155" i="160"/>
  <c r="Q154" i="160"/>
  <c r="Q176" i="160"/>
  <c r="H176" i="160"/>
  <c r="H154" i="160"/>
  <c r="I154" i="160"/>
  <c r="I176" i="160"/>
  <c r="D176" i="160"/>
  <c r="D154" i="160"/>
  <c r="R154" i="160" s="1"/>
  <c r="L19" i="152" s="1"/>
  <c r="O177" i="160"/>
  <c r="O155" i="160"/>
  <c r="N36" i="160"/>
  <c r="N61" i="160" s="1"/>
  <c r="N89" i="160" s="1"/>
  <c r="N111" i="160" s="1"/>
  <c r="N133" i="160" s="1"/>
  <c r="N177" i="160" s="1"/>
  <c r="N12" i="160"/>
  <c r="N175" i="160"/>
  <c r="N153" i="160"/>
  <c r="H194" i="160"/>
  <c r="H172" i="160"/>
  <c r="D194" i="160"/>
  <c r="D172" i="160"/>
  <c r="Q194" i="160"/>
  <c r="Q172" i="160"/>
  <c r="M175" i="160"/>
  <c r="M153" i="160"/>
  <c r="E175" i="160"/>
  <c r="E153" i="160"/>
  <c r="M155" i="160"/>
  <c r="M36" i="160"/>
  <c r="M61" i="160" s="1"/>
  <c r="M89" i="160" s="1"/>
  <c r="M111" i="160" s="1"/>
  <c r="M133" i="160" s="1"/>
  <c r="M177" i="160" s="1"/>
  <c r="M12" i="160"/>
  <c r="K177" i="160"/>
  <c r="O38" i="160"/>
  <c r="O63" i="160" s="1"/>
  <c r="O91" i="160" s="1"/>
  <c r="O113" i="160" s="1"/>
  <c r="O135" i="160" s="1"/>
  <c r="O157" i="160" s="1"/>
  <c r="O14" i="160"/>
  <c r="P194" i="160"/>
  <c r="P172" i="160"/>
  <c r="O175" i="160"/>
  <c r="O153" i="160"/>
  <c r="K194" i="160"/>
  <c r="K172" i="160"/>
  <c r="C172" i="160"/>
  <c r="C194" i="160"/>
  <c r="F36" i="160"/>
  <c r="F61" i="160" s="1"/>
  <c r="F89" i="160" s="1"/>
  <c r="F111" i="160" s="1"/>
  <c r="F133" i="160" s="1"/>
  <c r="F177" i="160" s="1"/>
  <c r="F12" i="160"/>
  <c r="J154" i="160"/>
  <c r="B176" i="160"/>
  <c r="P36" i="160"/>
  <c r="P61" i="160" s="1"/>
  <c r="P89" i="160" s="1"/>
  <c r="P111" i="160" s="1"/>
  <c r="P133" i="160" s="1"/>
  <c r="P177" i="160" s="1"/>
  <c r="P12" i="160"/>
  <c r="P175" i="160"/>
  <c r="P153" i="160"/>
  <c r="L194" i="160"/>
  <c r="L172" i="160"/>
  <c r="Q36" i="160"/>
  <c r="Q61" i="160" s="1"/>
  <c r="Q89" i="160" s="1"/>
  <c r="Q111" i="160" s="1"/>
  <c r="Q133" i="160" s="1"/>
  <c r="Q155" i="160" s="1"/>
  <c r="Q12" i="160"/>
  <c r="M176" i="160"/>
  <c r="E154" i="160"/>
  <c r="O154" i="160"/>
  <c r="K175" i="160"/>
  <c r="K153" i="160"/>
  <c r="K37" i="160"/>
  <c r="K62" i="160" s="1"/>
  <c r="K90" i="160" s="1"/>
  <c r="K112" i="160" s="1"/>
  <c r="K134" i="160" s="1"/>
  <c r="K178" i="160" s="1"/>
  <c r="K13" i="160"/>
  <c r="G177" i="160"/>
  <c r="O156" i="160"/>
  <c r="F153" i="160"/>
  <c r="F175" i="160"/>
  <c r="H36" i="160"/>
  <c r="H61" i="160" s="1"/>
  <c r="H89" i="160" s="1"/>
  <c r="H111" i="160" s="1"/>
  <c r="H133" i="160" s="1"/>
  <c r="H177" i="160" s="1"/>
  <c r="H12" i="160"/>
  <c r="C175" i="160"/>
  <c r="C153" i="160"/>
  <c r="J177" i="160"/>
  <c r="J155" i="160"/>
  <c r="J36" i="160"/>
  <c r="J61" i="160" s="1"/>
  <c r="J89" i="160" s="1"/>
  <c r="J111" i="160" s="1"/>
  <c r="J133" i="160" s="1"/>
  <c r="J12" i="160"/>
  <c r="J175" i="160"/>
  <c r="J153" i="160"/>
  <c r="D36" i="160"/>
  <c r="D61" i="160" s="1"/>
  <c r="D89" i="160" s="1"/>
  <c r="D111" i="160" s="1"/>
  <c r="D133" i="160" s="1"/>
  <c r="D177" i="160" s="1"/>
  <c r="D12" i="160"/>
  <c r="D175" i="160"/>
  <c r="D153" i="160"/>
  <c r="Q153" i="160"/>
  <c r="Q175" i="160"/>
  <c r="I175" i="160"/>
  <c r="I153" i="160"/>
  <c r="E36" i="160"/>
  <c r="E61" i="160" s="1"/>
  <c r="E89" i="160" s="1"/>
  <c r="E111" i="160" s="1"/>
  <c r="E133" i="160" s="1"/>
  <c r="E177" i="160" s="1"/>
  <c r="E12" i="160"/>
  <c r="G194" i="160"/>
  <c r="G172" i="160"/>
  <c r="G156" i="160"/>
  <c r="G37" i="160"/>
  <c r="G62" i="160" s="1"/>
  <c r="G90" i="160" s="1"/>
  <c r="G112" i="160" s="1"/>
  <c r="G134" i="160" s="1"/>
  <c r="G178" i="160" s="1"/>
  <c r="G13" i="160"/>
  <c r="B36" i="160"/>
  <c r="B61" i="160" s="1"/>
  <c r="B89" i="160" s="1"/>
  <c r="B111" i="160" s="1"/>
  <c r="B133" i="160" s="1"/>
  <c r="B155" i="160" s="1"/>
  <c r="B12" i="160"/>
  <c r="N194" i="160"/>
  <c r="N172" i="160"/>
  <c r="J172" i="160"/>
  <c r="J194" i="160"/>
  <c r="F194" i="160"/>
  <c r="F172" i="160"/>
  <c r="B172" i="160"/>
  <c r="B194" i="160"/>
  <c r="L36" i="160"/>
  <c r="L61" i="160" s="1"/>
  <c r="L89" i="160" s="1"/>
  <c r="L111" i="160" s="1"/>
  <c r="L133" i="160" s="1"/>
  <c r="L177" i="160" s="1"/>
  <c r="L12" i="160"/>
  <c r="H175" i="160"/>
  <c r="H153" i="160"/>
  <c r="I177" i="160"/>
  <c r="I155" i="160"/>
  <c r="I36" i="160"/>
  <c r="I61" i="160" s="1"/>
  <c r="I89" i="160" s="1"/>
  <c r="I111" i="160" s="1"/>
  <c r="I133" i="160" s="1"/>
  <c r="I12" i="160"/>
  <c r="M194" i="160"/>
  <c r="M172" i="160"/>
  <c r="I194" i="160"/>
  <c r="I172" i="160"/>
  <c r="E194" i="160"/>
  <c r="E172" i="160"/>
  <c r="O194" i="160"/>
  <c r="O172" i="160"/>
  <c r="G175" i="160"/>
  <c r="G153" i="160"/>
  <c r="C37" i="160"/>
  <c r="C62" i="160" s="1"/>
  <c r="C90" i="160" s="1"/>
  <c r="C112" i="160" s="1"/>
  <c r="C134" i="160" s="1"/>
  <c r="C178" i="160" s="1"/>
  <c r="C13" i="160"/>
  <c r="H176" i="159"/>
  <c r="H154" i="159"/>
  <c r="I154" i="159"/>
  <c r="I176" i="159"/>
  <c r="Q176" i="159"/>
  <c r="Q154" i="159"/>
  <c r="B154" i="159"/>
  <c r="B176" i="159"/>
  <c r="O177" i="159"/>
  <c r="O155" i="159"/>
  <c r="C155" i="159"/>
  <c r="C177" i="159"/>
  <c r="N176" i="159"/>
  <c r="N154" i="159"/>
  <c r="G177" i="159"/>
  <c r="G155" i="159"/>
  <c r="J154" i="159"/>
  <c r="J176" i="159"/>
  <c r="N194" i="159"/>
  <c r="N172" i="159"/>
  <c r="F194" i="159"/>
  <c r="F172" i="159"/>
  <c r="L154" i="159"/>
  <c r="M153" i="159"/>
  <c r="M175" i="159"/>
  <c r="O194" i="159"/>
  <c r="O172" i="159"/>
  <c r="K172" i="159"/>
  <c r="K194" i="159"/>
  <c r="C175" i="159"/>
  <c r="C153" i="159"/>
  <c r="R153" i="159" s="1"/>
  <c r="F18" i="152" s="1"/>
  <c r="I175" i="159"/>
  <c r="I153" i="159"/>
  <c r="F36" i="159"/>
  <c r="F61" i="159" s="1"/>
  <c r="F89" i="159" s="1"/>
  <c r="F111" i="159" s="1"/>
  <c r="F133" i="159" s="1"/>
  <c r="F155" i="159" s="1"/>
  <c r="F12" i="159"/>
  <c r="J175" i="159"/>
  <c r="J153" i="159"/>
  <c r="P194" i="159"/>
  <c r="P172" i="159"/>
  <c r="H175" i="159"/>
  <c r="H153" i="159"/>
  <c r="K175" i="159"/>
  <c r="K153" i="159"/>
  <c r="G175" i="159"/>
  <c r="G153" i="159"/>
  <c r="Q194" i="159"/>
  <c r="Q172" i="159"/>
  <c r="I194" i="159"/>
  <c r="I172" i="159"/>
  <c r="B36" i="159"/>
  <c r="B61" i="159" s="1"/>
  <c r="B89" i="159" s="1"/>
  <c r="B111" i="159" s="1"/>
  <c r="B133" i="159" s="1"/>
  <c r="B155" i="159" s="1"/>
  <c r="B12" i="159"/>
  <c r="F176" i="159"/>
  <c r="N153" i="159"/>
  <c r="N175" i="159"/>
  <c r="P36" i="159"/>
  <c r="P61" i="159" s="1"/>
  <c r="P89" i="159" s="1"/>
  <c r="P111" i="159" s="1"/>
  <c r="P133" i="159" s="1"/>
  <c r="P177" i="159" s="1"/>
  <c r="P12" i="159"/>
  <c r="P175" i="159"/>
  <c r="P153" i="159"/>
  <c r="L194" i="159"/>
  <c r="L172" i="159"/>
  <c r="H194" i="159"/>
  <c r="H172" i="159"/>
  <c r="D194" i="159"/>
  <c r="D172" i="159"/>
  <c r="O156" i="159"/>
  <c r="O37" i="159"/>
  <c r="O62" i="159" s="1"/>
  <c r="O90" i="159" s="1"/>
  <c r="O112" i="159" s="1"/>
  <c r="O134" i="159" s="1"/>
  <c r="O178" i="159" s="1"/>
  <c r="O13" i="159"/>
  <c r="I36" i="159"/>
  <c r="I61" i="159" s="1"/>
  <c r="I89" i="159" s="1"/>
  <c r="I111" i="159" s="1"/>
  <c r="I133" i="159" s="1"/>
  <c r="I155" i="159" s="1"/>
  <c r="I12" i="159"/>
  <c r="M194" i="159"/>
  <c r="M172" i="159"/>
  <c r="E175" i="159"/>
  <c r="E153" i="159"/>
  <c r="O175" i="159"/>
  <c r="O153" i="159"/>
  <c r="Q175" i="159"/>
  <c r="Q153" i="159"/>
  <c r="J36" i="159"/>
  <c r="J61" i="159" s="1"/>
  <c r="J89" i="159" s="1"/>
  <c r="J111" i="159" s="1"/>
  <c r="J133" i="159" s="1"/>
  <c r="J177" i="159" s="1"/>
  <c r="J12" i="159"/>
  <c r="H155" i="159"/>
  <c r="H36" i="159"/>
  <c r="H61" i="159" s="1"/>
  <c r="H89" i="159" s="1"/>
  <c r="H111" i="159" s="1"/>
  <c r="H133" i="159" s="1"/>
  <c r="H177" i="159" s="1"/>
  <c r="H12" i="159"/>
  <c r="M177" i="159"/>
  <c r="M36" i="159"/>
  <c r="M61" i="159" s="1"/>
  <c r="M89" i="159" s="1"/>
  <c r="M111" i="159" s="1"/>
  <c r="M133" i="159" s="1"/>
  <c r="M155" i="159" s="1"/>
  <c r="M12" i="159"/>
  <c r="G194" i="159"/>
  <c r="G172" i="159"/>
  <c r="C194" i="159"/>
  <c r="C172" i="159"/>
  <c r="Q36" i="159"/>
  <c r="Q61" i="159" s="1"/>
  <c r="Q89" i="159" s="1"/>
  <c r="Q111" i="159" s="1"/>
  <c r="Q133" i="159" s="1"/>
  <c r="Q177" i="159" s="1"/>
  <c r="Q12" i="159"/>
  <c r="B153" i="159"/>
  <c r="B175" i="159"/>
  <c r="B172" i="159"/>
  <c r="B194" i="159"/>
  <c r="F175" i="159"/>
  <c r="F153" i="159"/>
  <c r="D177" i="159"/>
  <c r="D155" i="159"/>
  <c r="D36" i="159"/>
  <c r="D61" i="159" s="1"/>
  <c r="D89" i="159" s="1"/>
  <c r="D111" i="159" s="1"/>
  <c r="D133" i="159" s="1"/>
  <c r="D12" i="159"/>
  <c r="E194" i="159"/>
  <c r="E172" i="159"/>
  <c r="E155" i="159"/>
  <c r="E36" i="159"/>
  <c r="E61" i="159" s="1"/>
  <c r="E89" i="159" s="1"/>
  <c r="E111" i="159" s="1"/>
  <c r="E133" i="159" s="1"/>
  <c r="E177" i="159" s="1"/>
  <c r="E12" i="159"/>
  <c r="C178" i="159"/>
  <c r="C37" i="159"/>
  <c r="C62" i="159" s="1"/>
  <c r="C90" i="159" s="1"/>
  <c r="C112" i="159" s="1"/>
  <c r="C134" i="159" s="1"/>
  <c r="C156" i="159" s="1"/>
  <c r="C13" i="159"/>
  <c r="N36" i="159"/>
  <c r="N61" i="159" s="1"/>
  <c r="N89" i="159" s="1"/>
  <c r="N111" i="159" s="1"/>
  <c r="N133" i="159" s="1"/>
  <c r="N177" i="159" s="1"/>
  <c r="N12" i="159"/>
  <c r="L36" i="159"/>
  <c r="L61" i="159" s="1"/>
  <c r="L89" i="159" s="1"/>
  <c r="L111" i="159" s="1"/>
  <c r="L133" i="159" s="1"/>
  <c r="L177" i="159" s="1"/>
  <c r="L12" i="159"/>
  <c r="D175" i="159"/>
  <c r="D153" i="159"/>
  <c r="G178" i="159"/>
  <c r="G156" i="159"/>
  <c r="G37" i="159"/>
  <c r="G62" i="159" s="1"/>
  <c r="G90" i="159" s="1"/>
  <c r="G112" i="159" s="1"/>
  <c r="G134" i="159" s="1"/>
  <c r="G13" i="159"/>
  <c r="L154" i="158"/>
  <c r="L176" i="158"/>
  <c r="H154" i="158"/>
  <c r="H176" i="158"/>
  <c r="J154" i="158"/>
  <c r="J176" i="158"/>
  <c r="C176" i="158"/>
  <c r="C154" i="158"/>
  <c r="B176" i="158"/>
  <c r="R176" i="158" s="1"/>
  <c r="K80" i="152" s="1"/>
  <c r="B154" i="158"/>
  <c r="M176" i="158"/>
  <c r="M154" i="158"/>
  <c r="K176" i="158"/>
  <c r="K154" i="158"/>
  <c r="I176" i="158"/>
  <c r="I154" i="158"/>
  <c r="K155" i="158"/>
  <c r="K36" i="158"/>
  <c r="K61" i="158" s="1"/>
  <c r="K89" i="158" s="1"/>
  <c r="K111" i="158" s="1"/>
  <c r="K133" i="158" s="1"/>
  <c r="K177" i="158" s="1"/>
  <c r="K12" i="158"/>
  <c r="O194" i="158"/>
  <c r="O172" i="158"/>
  <c r="E153" i="158"/>
  <c r="E175" i="158"/>
  <c r="E177" i="158"/>
  <c r="E36" i="158"/>
  <c r="E61" i="158" s="1"/>
  <c r="E89" i="158" s="1"/>
  <c r="E111" i="158" s="1"/>
  <c r="E133" i="158" s="1"/>
  <c r="E155" i="158" s="1"/>
  <c r="E12" i="158"/>
  <c r="H177" i="158"/>
  <c r="H36" i="158"/>
  <c r="H61" i="158" s="1"/>
  <c r="H89" i="158" s="1"/>
  <c r="H111" i="158" s="1"/>
  <c r="H133" i="158" s="1"/>
  <c r="H155" i="158" s="1"/>
  <c r="H12" i="158"/>
  <c r="N13" i="158"/>
  <c r="N37" i="158"/>
  <c r="N62" i="158" s="1"/>
  <c r="N90" i="158" s="1"/>
  <c r="N112" i="158" s="1"/>
  <c r="N134" i="158" s="1"/>
  <c r="N156" i="158" s="1"/>
  <c r="H194" i="158"/>
  <c r="H172" i="158"/>
  <c r="F175" i="158"/>
  <c r="F153" i="158"/>
  <c r="B175" i="158"/>
  <c r="B153" i="158"/>
  <c r="F177" i="158"/>
  <c r="L194" i="158"/>
  <c r="L172" i="158"/>
  <c r="G36" i="158"/>
  <c r="G61" i="158" s="1"/>
  <c r="G89" i="158" s="1"/>
  <c r="G111" i="158" s="1"/>
  <c r="G133" i="158" s="1"/>
  <c r="G177" i="158" s="1"/>
  <c r="G12" i="158"/>
  <c r="G175" i="158"/>
  <c r="G153" i="158"/>
  <c r="C175" i="158"/>
  <c r="C153" i="158"/>
  <c r="C194" i="158"/>
  <c r="C172" i="158"/>
  <c r="Q36" i="158"/>
  <c r="Q61" i="158" s="1"/>
  <c r="Q89" i="158" s="1"/>
  <c r="Q111" i="158" s="1"/>
  <c r="Q133" i="158" s="1"/>
  <c r="Q155" i="158" s="1"/>
  <c r="Q12" i="158"/>
  <c r="Q176" i="158"/>
  <c r="M194" i="158"/>
  <c r="M172" i="158"/>
  <c r="I194" i="158"/>
  <c r="I172" i="158"/>
  <c r="H175" i="158"/>
  <c r="H153" i="158"/>
  <c r="J36" i="158"/>
  <c r="J61" i="158" s="1"/>
  <c r="J89" i="158" s="1"/>
  <c r="J111" i="158" s="1"/>
  <c r="J133" i="158" s="1"/>
  <c r="J177" i="158" s="1"/>
  <c r="J12" i="158"/>
  <c r="O153" i="158"/>
  <c r="O175" i="158"/>
  <c r="C36" i="158"/>
  <c r="C61" i="158" s="1"/>
  <c r="C89" i="158" s="1"/>
  <c r="C111" i="158" s="1"/>
  <c r="C133" i="158" s="1"/>
  <c r="C177" i="158" s="1"/>
  <c r="C12" i="158"/>
  <c r="K153" i="158"/>
  <c r="K175" i="158"/>
  <c r="K194" i="158"/>
  <c r="K172" i="158"/>
  <c r="Q194" i="158"/>
  <c r="Q172" i="158"/>
  <c r="M155" i="158"/>
  <c r="M36" i="158"/>
  <c r="M61" i="158" s="1"/>
  <c r="M89" i="158" s="1"/>
  <c r="M111" i="158" s="1"/>
  <c r="M133" i="158" s="1"/>
  <c r="M177" i="158" s="1"/>
  <c r="M12" i="158"/>
  <c r="E154" i="158"/>
  <c r="I175" i="158"/>
  <c r="I153" i="158"/>
  <c r="E194" i="158"/>
  <c r="E172" i="158"/>
  <c r="L177" i="158"/>
  <c r="L36" i="158"/>
  <c r="L61" i="158" s="1"/>
  <c r="L89" i="158" s="1"/>
  <c r="L111" i="158" s="1"/>
  <c r="L133" i="158" s="1"/>
  <c r="L155" i="158" s="1"/>
  <c r="L12" i="158"/>
  <c r="B36" i="158"/>
  <c r="B61" i="158" s="1"/>
  <c r="B89" i="158" s="1"/>
  <c r="B111" i="158" s="1"/>
  <c r="B133" i="158" s="1"/>
  <c r="B155" i="158" s="1"/>
  <c r="B12" i="158"/>
  <c r="N194" i="158"/>
  <c r="N172" i="158"/>
  <c r="P36" i="158"/>
  <c r="P61" i="158" s="1"/>
  <c r="P89" i="158" s="1"/>
  <c r="P111" i="158" s="1"/>
  <c r="P133" i="158" s="1"/>
  <c r="P177" i="158" s="1"/>
  <c r="P12" i="158"/>
  <c r="F37" i="158"/>
  <c r="F62" i="158" s="1"/>
  <c r="F90" i="158" s="1"/>
  <c r="F112" i="158" s="1"/>
  <c r="F134" i="158" s="1"/>
  <c r="F156" i="158" s="1"/>
  <c r="F13" i="158"/>
  <c r="P175" i="158"/>
  <c r="P153" i="158"/>
  <c r="L175" i="158"/>
  <c r="L153" i="158"/>
  <c r="D194" i="158"/>
  <c r="D172" i="158"/>
  <c r="O36" i="158"/>
  <c r="O61" i="158" s="1"/>
  <c r="O89" i="158" s="1"/>
  <c r="O111" i="158" s="1"/>
  <c r="O133" i="158" s="1"/>
  <c r="O155" i="158" s="1"/>
  <c r="O12" i="158"/>
  <c r="I36" i="158"/>
  <c r="I61" i="158" s="1"/>
  <c r="I89" i="158" s="1"/>
  <c r="I111" i="158" s="1"/>
  <c r="I133" i="158" s="1"/>
  <c r="I177" i="158" s="1"/>
  <c r="I12" i="158"/>
  <c r="Q175" i="158"/>
  <c r="Q153" i="158"/>
  <c r="M175" i="158"/>
  <c r="M153" i="158"/>
  <c r="D36" i="158"/>
  <c r="D61" i="158" s="1"/>
  <c r="D89" i="158" s="1"/>
  <c r="D111" i="158" s="1"/>
  <c r="D133" i="158" s="1"/>
  <c r="D155" i="158" s="1"/>
  <c r="D12" i="158"/>
  <c r="N175" i="158"/>
  <c r="N153" i="158"/>
  <c r="J194" i="158"/>
  <c r="J172" i="158"/>
  <c r="F194" i="158"/>
  <c r="F172" i="158"/>
  <c r="B172" i="158"/>
  <c r="B194" i="158"/>
  <c r="P194" i="158"/>
  <c r="P172" i="158"/>
  <c r="D175" i="158"/>
  <c r="D153" i="158"/>
  <c r="J154" i="157"/>
  <c r="J176" i="157"/>
  <c r="M176" i="157"/>
  <c r="M154" i="157"/>
  <c r="O176" i="157"/>
  <c r="O154" i="157"/>
  <c r="N176" i="157"/>
  <c r="N154" i="157"/>
  <c r="H155" i="157"/>
  <c r="H177" i="157"/>
  <c r="C154" i="157"/>
  <c r="R154" i="157" s="1"/>
  <c r="E19" i="152" s="1"/>
  <c r="C176" i="157"/>
  <c r="K154" i="157"/>
  <c r="K176" i="157"/>
  <c r="F194" i="157"/>
  <c r="F172" i="157"/>
  <c r="H37" i="157"/>
  <c r="H62" i="157" s="1"/>
  <c r="H90" i="157" s="1"/>
  <c r="H112" i="157" s="1"/>
  <c r="H134" i="157" s="1"/>
  <c r="H178" i="157" s="1"/>
  <c r="H13" i="157"/>
  <c r="J175" i="157"/>
  <c r="J153" i="157"/>
  <c r="B36" i="157"/>
  <c r="B61" i="157" s="1"/>
  <c r="B89" i="157" s="1"/>
  <c r="B111" i="157" s="1"/>
  <c r="B133" i="157" s="1"/>
  <c r="B177" i="157" s="1"/>
  <c r="B12" i="157"/>
  <c r="N175" i="157"/>
  <c r="N153" i="157"/>
  <c r="G178" i="157"/>
  <c r="G156" i="157"/>
  <c r="G37" i="157"/>
  <c r="G62" i="157" s="1"/>
  <c r="G90" i="157" s="1"/>
  <c r="G112" i="157" s="1"/>
  <c r="G134" i="157" s="1"/>
  <c r="G13" i="157"/>
  <c r="E175" i="157"/>
  <c r="E153" i="157"/>
  <c r="K36" i="157"/>
  <c r="K61" i="157" s="1"/>
  <c r="K89" i="157" s="1"/>
  <c r="K111" i="157" s="1"/>
  <c r="K133" i="157" s="1"/>
  <c r="K155" i="157" s="1"/>
  <c r="K12" i="157"/>
  <c r="D154" i="157"/>
  <c r="H175" i="157"/>
  <c r="H153" i="157"/>
  <c r="D194" i="157"/>
  <c r="D172" i="157"/>
  <c r="D37" i="157"/>
  <c r="D62" i="157" s="1"/>
  <c r="D90" i="157" s="1"/>
  <c r="D112" i="157" s="1"/>
  <c r="D134" i="157" s="1"/>
  <c r="D156" i="157" s="1"/>
  <c r="D13" i="157"/>
  <c r="O194" i="157"/>
  <c r="O172" i="157"/>
  <c r="K194" i="157"/>
  <c r="K172" i="157"/>
  <c r="C175" i="157"/>
  <c r="C153" i="157"/>
  <c r="I176" i="157"/>
  <c r="I194" i="157"/>
  <c r="I172" i="157"/>
  <c r="N177" i="157"/>
  <c r="N36" i="157"/>
  <c r="N61" i="157" s="1"/>
  <c r="N89" i="157" s="1"/>
  <c r="N111" i="157" s="1"/>
  <c r="N133" i="157" s="1"/>
  <c r="N155" i="157" s="1"/>
  <c r="N12" i="157"/>
  <c r="F175" i="157"/>
  <c r="F153" i="157"/>
  <c r="M175" i="157"/>
  <c r="M153" i="157"/>
  <c r="C177" i="157"/>
  <c r="C36" i="157"/>
  <c r="C61" i="157" s="1"/>
  <c r="C89" i="157" s="1"/>
  <c r="C111" i="157" s="1"/>
  <c r="C133" i="157" s="1"/>
  <c r="C155" i="157" s="1"/>
  <c r="C12" i="157"/>
  <c r="E194" i="157"/>
  <c r="E172" i="157"/>
  <c r="E36" i="157"/>
  <c r="E61" i="157" s="1"/>
  <c r="E89" i="157" s="1"/>
  <c r="E111" i="157" s="1"/>
  <c r="E133" i="157" s="1"/>
  <c r="E177" i="157" s="1"/>
  <c r="E12" i="157"/>
  <c r="P194" i="157"/>
  <c r="P172" i="157"/>
  <c r="L194" i="157"/>
  <c r="L172" i="157"/>
  <c r="D175" i="157"/>
  <c r="D153" i="157"/>
  <c r="M194" i="157"/>
  <c r="M172" i="157"/>
  <c r="O36" i="157"/>
  <c r="O61" i="157" s="1"/>
  <c r="O89" i="157" s="1"/>
  <c r="O111" i="157" s="1"/>
  <c r="O133" i="157" s="1"/>
  <c r="O177" i="157" s="1"/>
  <c r="O12" i="157"/>
  <c r="K153" i="157"/>
  <c r="K175" i="157"/>
  <c r="L178" i="157"/>
  <c r="L13" i="157"/>
  <c r="L37" i="157"/>
  <c r="L62" i="157" s="1"/>
  <c r="L90" i="157" s="1"/>
  <c r="L112" i="157" s="1"/>
  <c r="L134" i="157" s="1"/>
  <c r="L156" i="157" s="1"/>
  <c r="Q175" i="157"/>
  <c r="Q153" i="157"/>
  <c r="I175" i="157"/>
  <c r="I153" i="157"/>
  <c r="J36" i="157"/>
  <c r="J61" i="157" s="1"/>
  <c r="J89" i="157" s="1"/>
  <c r="J111" i="157" s="1"/>
  <c r="J133" i="157" s="1"/>
  <c r="J155" i="157" s="1"/>
  <c r="J12" i="157"/>
  <c r="J194" i="157"/>
  <c r="J172" i="157"/>
  <c r="G153" i="157"/>
  <c r="G175" i="157"/>
  <c r="L175" i="157"/>
  <c r="L153" i="157"/>
  <c r="I36" i="157"/>
  <c r="I61" i="157" s="1"/>
  <c r="I89" i="157" s="1"/>
  <c r="I111" i="157" s="1"/>
  <c r="I133" i="157" s="1"/>
  <c r="I155" i="157" s="1"/>
  <c r="I12" i="157"/>
  <c r="Q12" i="157"/>
  <c r="Q36" i="157"/>
  <c r="Q61" i="157" s="1"/>
  <c r="Q89" i="157" s="1"/>
  <c r="Q111" i="157" s="1"/>
  <c r="Q133" i="157" s="1"/>
  <c r="Q177" i="157" s="1"/>
  <c r="F36" i="157"/>
  <c r="F61" i="157" s="1"/>
  <c r="F89" i="157" s="1"/>
  <c r="F111" i="157" s="1"/>
  <c r="F133" i="157" s="1"/>
  <c r="F155" i="157" s="1"/>
  <c r="F12" i="157"/>
  <c r="B176" i="157"/>
  <c r="N172" i="157"/>
  <c r="N194" i="157"/>
  <c r="M36" i="157"/>
  <c r="M61" i="157" s="1"/>
  <c r="M89" i="157" s="1"/>
  <c r="M111" i="157" s="1"/>
  <c r="M133" i="157" s="1"/>
  <c r="M177" i="157" s="1"/>
  <c r="M12" i="157"/>
  <c r="P155" i="157"/>
  <c r="P36" i="157"/>
  <c r="P61" i="157" s="1"/>
  <c r="P89" i="157" s="1"/>
  <c r="P111" i="157" s="1"/>
  <c r="P133" i="157" s="1"/>
  <c r="P177" i="157" s="1"/>
  <c r="P12" i="157"/>
  <c r="P175" i="157"/>
  <c r="P153" i="157"/>
  <c r="H194" i="157"/>
  <c r="H172" i="157"/>
  <c r="O153" i="157"/>
  <c r="O175" i="157"/>
  <c r="G194" i="157"/>
  <c r="G172" i="157"/>
  <c r="C194" i="157"/>
  <c r="R194" i="157" s="1"/>
  <c r="E98" i="152" s="1"/>
  <c r="C172" i="157"/>
  <c r="R172" i="157" s="1"/>
  <c r="E37" i="152" s="1"/>
  <c r="Q194" i="157"/>
  <c r="Q172" i="157"/>
  <c r="F177" i="156"/>
  <c r="F155" i="156"/>
  <c r="K175" i="156"/>
  <c r="K153" i="156"/>
  <c r="C154" i="156"/>
  <c r="C176" i="156"/>
  <c r="S176" i="156" s="1"/>
  <c r="J80" i="152" s="1"/>
  <c r="P177" i="156"/>
  <c r="P155" i="156"/>
  <c r="C172" i="156"/>
  <c r="C194" i="156"/>
  <c r="E175" i="156"/>
  <c r="E153" i="156"/>
  <c r="J155" i="156"/>
  <c r="J177" i="156"/>
  <c r="O154" i="156"/>
  <c r="O176" i="156"/>
  <c r="Q175" i="156"/>
  <c r="Q153" i="156"/>
  <c r="H177" i="156"/>
  <c r="H155" i="156"/>
  <c r="I175" i="156"/>
  <c r="I153" i="156"/>
  <c r="O194" i="156"/>
  <c r="O172" i="156"/>
  <c r="K194" i="156"/>
  <c r="K172" i="156"/>
  <c r="R153" i="156"/>
  <c r="R175" i="156"/>
  <c r="G176" i="156"/>
  <c r="E155" i="156"/>
  <c r="E12" i="156"/>
  <c r="E36" i="156"/>
  <c r="E61" i="156" s="1"/>
  <c r="E89" i="156" s="1"/>
  <c r="E111" i="156" s="1"/>
  <c r="E133" i="156" s="1"/>
  <c r="E177" i="156" s="1"/>
  <c r="J175" i="156"/>
  <c r="J153" i="156"/>
  <c r="L154" i="156"/>
  <c r="D154" i="156"/>
  <c r="M194" i="156"/>
  <c r="M172" i="156"/>
  <c r="O175" i="156"/>
  <c r="O153" i="156"/>
  <c r="Q36" i="156"/>
  <c r="Q61" i="156" s="1"/>
  <c r="Q89" i="156" s="1"/>
  <c r="Q111" i="156" s="1"/>
  <c r="Q133" i="156" s="1"/>
  <c r="Q155" i="156" s="1"/>
  <c r="Q12" i="156"/>
  <c r="M12" i="156"/>
  <c r="M36" i="156"/>
  <c r="M61" i="156" s="1"/>
  <c r="M89" i="156" s="1"/>
  <c r="M111" i="156" s="1"/>
  <c r="M133" i="156" s="1"/>
  <c r="M155" i="156" s="1"/>
  <c r="F175" i="156"/>
  <c r="F153" i="156"/>
  <c r="B175" i="156"/>
  <c r="B153" i="156"/>
  <c r="D13" i="156"/>
  <c r="D37" i="156"/>
  <c r="D62" i="156" s="1"/>
  <c r="D90" i="156" s="1"/>
  <c r="D112" i="156" s="1"/>
  <c r="D134" i="156" s="1"/>
  <c r="D156" i="156" s="1"/>
  <c r="R178" i="156"/>
  <c r="R37" i="156"/>
  <c r="R62" i="156" s="1"/>
  <c r="R90" i="156" s="1"/>
  <c r="R112" i="156" s="1"/>
  <c r="R134" i="156" s="1"/>
  <c r="R156" i="156" s="1"/>
  <c r="R13" i="156"/>
  <c r="J156" i="156"/>
  <c r="J13" i="156"/>
  <c r="J37" i="156"/>
  <c r="J62" i="156" s="1"/>
  <c r="J90" i="156" s="1"/>
  <c r="J112" i="156" s="1"/>
  <c r="J134" i="156" s="1"/>
  <c r="J178" i="156" s="1"/>
  <c r="B37" i="156"/>
  <c r="B62" i="156" s="1"/>
  <c r="B90" i="156" s="1"/>
  <c r="B112" i="156" s="1"/>
  <c r="B134" i="156" s="1"/>
  <c r="B156" i="156" s="1"/>
  <c r="B13" i="156"/>
  <c r="O12" i="156"/>
  <c r="O36" i="156"/>
  <c r="O61" i="156" s="1"/>
  <c r="O89" i="156" s="1"/>
  <c r="O111" i="156" s="1"/>
  <c r="O133" i="156" s="1"/>
  <c r="O155" i="156" s="1"/>
  <c r="K155" i="156"/>
  <c r="K12" i="156"/>
  <c r="K36" i="156"/>
  <c r="K61" i="156" s="1"/>
  <c r="K89" i="156" s="1"/>
  <c r="K111" i="156" s="1"/>
  <c r="K133" i="156" s="1"/>
  <c r="K177" i="156" s="1"/>
  <c r="G36" i="156"/>
  <c r="G61" i="156" s="1"/>
  <c r="G89" i="156" s="1"/>
  <c r="G111" i="156" s="1"/>
  <c r="G133" i="156" s="1"/>
  <c r="G155" i="156" s="1"/>
  <c r="G12" i="156"/>
  <c r="C36" i="156"/>
  <c r="C61" i="156" s="1"/>
  <c r="C89" i="156" s="1"/>
  <c r="C111" i="156" s="1"/>
  <c r="C133" i="156" s="1"/>
  <c r="C155" i="156" s="1"/>
  <c r="S155" i="156" s="1"/>
  <c r="J20" i="152" s="1"/>
  <c r="C12" i="156"/>
  <c r="P175" i="156"/>
  <c r="P153" i="156"/>
  <c r="P194" i="156"/>
  <c r="P172" i="156"/>
  <c r="L194" i="156"/>
  <c r="L172" i="156"/>
  <c r="L177" i="156"/>
  <c r="M176" i="156"/>
  <c r="G153" i="156"/>
  <c r="G175" i="156"/>
  <c r="E176" i="156"/>
  <c r="B177" i="156"/>
  <c r="Q194" i="156"/>
  <c r="Q172" i="156"/>
  <c r="E194" i="156"/>
  <c r="E172" i="156"/>
  <c r="C175" i="156"/>
  <c r="C153" i="156"/>
  <c r="I36" i="156"/>
  <c r="I61" i="156" s="1"/>
  <c r="I89" i="156" s="1"/>
  <c r="I111" i="156" s="1"/>
  <c r="I133" i="156" s="1"/>
  <c r="I155" i="156" s="1"/>
  <c r="I12" i="156"/>
  <c r="N194" i="156"/>
  <c r="N172" i="156"/>
  <c r="J194" i="156"/>
  <c r="J172" i="156"/>
  <c r="F194" i="156"/>
  <c r="F172" i="156"/>
  <c r="L175" i="156"/>
  <c r="L153" i="156"/>
  <c r="H175" i="156"/>
  <c r="H153" i="156"/>
  <c r="H194" i="156"/>
  <c r="H172" i="156"/>
  <c r="M153" i="156"/>
  <c r="M175" i="156"/>
  <c r="I194" i="156"/>
  <c r="I172" i="156"/>
  <c r="G194" i="156"/>
  <c r="G172" i="156"/>
  <c r="B194" i="156"/>
  <c r="B172" i="156"/>
  <c r="N13" i="156"/>
  <c r="N37" i="156"/>
  <c r="N62" i="156" s="1"/>
  <c r="N90" i="156" s="1"/>
  <c r="N112" i="156" s="1"/>
  <c r="N134" i="156" s="1"/>
  <c r="N156" i="156" s="1"/>
  <c r="F37" i="156"/>
  <c r="F62" i="156" s="1"/>
  <c r="F90" i="156" s="1"/>
  <c r="F112" i="156" s="1"/>
  <c r="F134" i="156" s="1"/>
  <c r="F156" i="156" s="1"/>
  <c r="F13" i="156"/>
  <c r="R194" i="156"/>
  <c r="R172" i="156"/>
  <c r="N175" i="156"/>
  <c r="N153" i="156"/>
  <c r="D194" i="156"/>
  <c r="D172" i="156"/>
  <c r="P37" i="156"/>
  <c r="P62" i="156" s="1"/>
  <c r="P90" i="156" s="1"/>
  <c r="P112" i="156" s="1"/>
  <c r="P134" i="156" s="1"/>
  <c r="P156" i="156" s="1"/>
  <c r="P13" i="156"/>
  <c r="H178" i="156"/>
  <c r="H37" i="156"/>
  <c r="H62" i="156" s="1"/>
  <c r="H90" i="156" s="1"/>
  <c r="H112" i="156" s="1"/>
  <c r="H134" i="156" s="1"/>
  <c r="H156" i="156" s="1"/>
  <c r="H13" i="156"/>
  <c r="L178" i="156"/>
  <c r="L13" i="156"/>
  <c r="L37" i="156"/>
  <c r="L62" i="156" s="1"/>
  <c r="L90" i="156" s="1"/>
  <c r="L112" i="156" s="1"/>
  <c r="L134" i="156" s="1"/>
  <c r="L156" i="156" s="1"/>
  <c r="H194" i="155"/>
  <c r="H172" i="155"/>
  <c r="M176" i="155"/>
  <c r="M154" i="155"/>
  <c r="O177" i="155"/>
  <c r="O155" i="155"/>
  <c r="D175" i="155"/>
  <c r="D153" i="155"/>
  <c r="D172" i="155"/>
  <c r="D194" i="155"/>
  <c r="K176" i="155"/>
  <c r="K154" i="155"/>
  <c r="P194" i="155"/>
  <c r="P172" i="155"/>
  <c r="L176" i="155"/>
  <c r="L154" i="155"/>
  <c r="L155" i="155"/>
  <c r="O176" i="155"/>
  <c r="O154" i="155"/>
  <c r="D178" i="155"/>
  <c r="D156" i="155"/>
  <c r="P175" i="155"/>
  <c r="P153" i="155"/>
  <c r="Q155" i="155"/>
  <c r="Q177" i="155"/>
  <c r="E177" i="155"/>
  <c r="E155" i="155"/>
  <c r="G154" i="155"/>
  <c r="G176" i="155"/>
  <c r="H177" i="155"/>
  <c r="H155" i="155"/>
  <c r="Q176" i="155"/>
  <c r="Q154" i="155"/>
  <c r="L175" i="155"/>
  <c r="L153" i="155"/>
  <c r="K36" i="155"/>
  <c r="K61" i="155" s="1"/>
  <c r="K89" i="155" s="1"/>
  <c r="K111" i="155" s="1"/>
  <c r="K133" i="155" s="1"/>
  <c r="K177" i="155" s="1"/>
  <c r="K12" i="155"/>
  <c r="F176" i="155"/>
  <c r="O194" i="155"/>
  <c r="O172" i="155"/>
  <c r="K172" i="155"/>
  <c r="K194" i="155"/>
  <c r="C172" i="155"/>
  <c r="C194" i="155"/>
  <c r="F194" i="155"/>
  <c r="F172" i="155"/>
  <c r="I175" i="155"/>
  <c r="I153" i="155"/>
  <c r="E194" i="155"/>
  <c r="E172" i="155"/>
  <c r="D38" i="155"/>
  <c r="D63" i="155" s="1"/>
  <c r="D91" i="155" s="1"/>
  <c r="D113" i="155" s="1"/>
  <c r="D135" i="155" s="1"/>
  <c r="D179" i="155" s="1"/>
  <c r="D14" i="155"/>
  <c r="G155" i="155"/>
  <c r="C177" i="155"/>
  <c r="I155" i="155"/>
  <c r="J36" i="155"/>
  <c r="J61" i="155" s="1"/>
  <c r="J89" i="155" s="1"/>
  <c r="J111" i="155" s="1"/>
  <c r="J133" i="155" s="1"/>
  <c r="J177" i="155" s="1"/>
  <c r="J12" i="155"/>
  <c r="B12" i="155"/>
  <c r="B36" i="155"/>
  <c r="B61" i="155" s="1"/>
  <c r="B89" i="155" s="1"/>
  <c r="B111" i="155" s="1"/>
  <c r="B133" i="155" s="1"/>
  <c r="B177" i="155" s="1"/>
  <c r="O175" i="155"/>
  <c r="O153" i="155"/>
  <c r="L14" i="155"/>
  <c r="L38" i="155"/>
  <c r="L63" i="155" s="1"/>
  <c r="L91" i="155" s="1"/>
  <c r="L113" i="155" s="1"/>
  <c r="L135" i="155" s="1"/>
  <c r="L179" i="155" s="1"/>
  <c r="E37" i="155"/>
  <c r="E62" i="155" s="1"/>
  <c r="E90" i="155" s="1"/>
  <c r="E112" i="155" s="1"/>
  <c r="E134" i="155" s="1"/>
  <c r="E178" i="155" s="1"/>
  <c r="E13" i="155"/>
  <c r="Q194" i="155"/>
  <c r="Q172" i="155"/>
  <c r="J153" i="155"/>
  <c r="J175" i="155"/>
  <c r="F153" i="155"/>
  <c r="F175" i="155"/>
  <c r="B175" i="155"/>
  <c r="B153" i="155"/>
  <c r="C154" i="155"/>
  <c r="D176" i="155"/>
  <c r="I194" i="155"/>
  <c r="I172" i="155"/>
  <c r="O37" i="155"/>
  <c r="O62" i="155" s="1"/>
  <c r="O90" i="155" s="1"/>
  <c r="O112" i="155" s="1"/>
  <c r="O134" i="155" s="1"/>
  <c r="O178" i="155" s="1"/>
  <c r="O13" i="155"/>
  <c r="M177" i="155"/>
  <c r="P14" i="155"/>
  <c r="P38" i="155"/>
  <c r="P63" i="155" s="1"/>
  <c r="P91" i="155" s="1"/>
  <c r="P113" i="155" s="1"/>
  <c r="P135" i="155" s="1"/>
  <c r="P157" i="155" s="1"/>
  <c r="Q13" i="155"/>
  <c r="Q37" i="155"/>
  <c r="Q62" i="155" s="1"/>
  <c r="Q90" i="155" s="1"/>
  <c r="Q112" i="155" s="1"/>
  <c r="Q134" i="155" s="1"/>
  <c r="Q156" i="155" s="1"/>
  <c r="I178" i="155"/>
  <c r="I37" i="155"/>
  <c r="I62" i="155" s="1"/>
  <c r="I90" i="155" s="1"/>
  <c r="I112" i="155" s="1"/>
  <c r="I134" i="155" s="1"/>
  <c r="I156" i="155" s="1"/>
  <c r="I13" i="155"/>
  <c r="R177" i="155"/>
  <c r="R12" i="155"/>
  <c r="R36" i="155"/>
  <c r="R61" i="155" s="1"/>
  <c r="R89" i="155" s="1"/>
  <c r="R111" i="155" s="1"/>
  <c r="R133" i="155" s="1"/>
  <c r="R155" i="155" s="1"/>
  <c r="N177" i="155"/>
  <c r="N12" i="155"/>
  <c r="N36" i="155"/>
  <c r="N61" i="155" s="1"/>
  <c r="N89" i="155" s="1"/>
  <c r="N111" i="155" s="1"/>
  <c r="N133" i="155" s="1"/>
  <c r="N155" i="155" s="1"/>
  <c r="F36" i="155"/>
  <c r="F61" i="155" s="1"/>
  <c r="F89" i="155" s="1"/>
  <c r="F111" i="155" s="1"/>
  <c r="F133" i="155" s="1"/>
  <c r="F155" i="155" s="1"/>
  <c r="F12" i="155"/>
  <c r="K175" i="155"/>
  <c r="K153" i="155"/>
  <c r="L178" i="155"/>
  <c r="H156" i="155"/>
  <c r="R175" i="155"/>
  <c r="R153" i="155"/>
  <c r="L172" i="155"/>
  <c r="L194" i="155"/>
  <c r="M194" i="155"/>
  <c r="M172" i="155"/>
  <c r="B194" i="155"/>
  <c r="B172" i="155"/>
  <c r="G37" i="155"/>
  <c r="G62" i="155" s="1"/>
  <c r="G90" i="155" s="1"/>
  <c r="G112" i="155" s="1"/>
  <c r="G134" i="155" s="1"/>
  <c r="G156" i="155" s="1"/>
  <c r="G13" i="155"/>
  <c r="C37" i="155"/>
  <c r="C62" i="155" s="1"/>
  <c r="C90" i="155" s="1"/>
  <c r="C112" i="155" s="1"/>
  <c r="C134" i="155" s="1"/>
  <c r="C178" i="155" s="1"/>
  <c r="C13" i="155"/>
  <c r="M37" i="155"/>
  <c r="M62" i="155" s="1"/>
  <c r="M90" i="155" s="1"/>
  <c r="M112" i="155" s="1"/>
  <c r="M134" i="155" s="1"/>
  <c r="M156" i="155" s="1"/>
  <c r="M13" i="155"/>
  <c r="G175" i="155"/>
  <c r="G153" i="155"/>
  <c r="G194" i="155"/>
  <c r="G172" i="155"/>
  <c r="H38" i="155"/>
  <c r="H63" i="155" s="1"/>
  <c r="H91" i="155" s="1"/>
  <c r="H113" i="155" s="1"/>
  <c r="H135" i="155" s="1"/>
  <c r="H157" i="155" s="1"/>
  <c r="H14" i="155"/>
  <c r="R194" i="155"/>
  <c r="R172" i="155"/>
  <c r="N175" i="155"/>
  <c r="N153" i="155"/>
  <c r="Q175" i="155"/>
  <c r="Q153" i="155"/>
  <c r="M175" i="155"/>
  <c r="M153" i="155"/>
  <c r="J194" i="155"/>
  <c r="J172" i="155"/>
  <c r="E175" i="155"/>
  <c r="E153" i="155"/>
  <c r="H175" i="155"/>
  <c r="H153" i="155"/>
  <c r="C175" i="155"/>
  <c r="S175" i="155" s="1"/>
  <c r="D79" i="152" s="1"/>
  <c r="C153" i="155"/>
  <c r="J176" i="154"/>
  <c r="J154" i="154"/>
  <c r="C154" i="154"/>
  <c r="C176" i="154"/>
  <c r="S176" i="154" s="1"/>
  <c r="I80" i="152" s="1"/>
  <c r="G155" i="154"/>
  <c r="G177" i="154"/>
  <c r="M194" i="154"/>
  <c r="M172" i="154"/>
  <c r="N176" i="154"/>
  <c r="N154" i="154"/>
  <c r="G194" i="154"/>
  <c r="G172" i="154"/>
  <c r="C172" i="154"/>
  <c r="C194" i="154"/>
  <c r="O177" i="154"/>
  <c r="O155" i="154"/>
  <c r="I194" i="154"/>
  <c r="I172" i="154"/>
  <c r="Q176" i="154"/>
  <c r="Q154" i="154"/>
  <c r="I154" i="154"/>
  <c r="I176" i="154"/>
  <c r="H154" i="154"/>
  <c r="H176" i="154"/>
  <c r="D154" i="154"/>
  <c r="D176" i="154"/>
  <c r="I155" i="154"/>
  <c r="I177" i="154"/>
  <c r="R194" i="154"/>
  <c r="R172" i="154"/>
  <c r="N175" i="154"/>
  <c r="N153" i="154"/>
  <c r="H194" i="154"/>
  <c r="H172" i="154"/>
  <c r="B175" i="154"/>
  <c r="B153" i="154"/>
  <c r="E13" i="154"/>
  <c r="E37" i="154"/>
  <c r="E62" i="154" s="1"/>
  <c r="E90" i="154" s="1"/>
  <c r="E112" i="154" s="1"/>
  <c r="E134" i="154" s="1"/>
  <c r="E178" i="154" s="1"/>
  <c r="F36" i="154"/>
  <c r="F61" i="154" s="1"/>
  <c r="F89" i="154" s="1"/>
  <c r="F111" i="154" s="1"/>
  <c r="F133" i="154" s="1"/>
  <c r="F177" i="154" s="1"/>
  <c r="F12" i="154"/>
  <c r="P194" i="154"/>
  <c r="P172" i="154"/>
  <c r="L175" i="154"/>
  <c r="L153" i="154"/>
  <c r="D194" i="154"/>
  <c r="D172" i="154"/>
  <c r="F176" i="154"/>
  <c r="P36" i="154"/>
  <c r="P61" i="154" s="1"/>
  <c r="P89" i="154" s="1"/>
  <c r="P111" i="154" s="1"/>
  <c r="P133" i="154" s="1"/>
  <c r="P177" i="154" s="1"/>
  <c r="P12" i="154"/>
  <c r="E194" i="154"/>
  <c r="E172" i="154"/>
  <c r="G37" i="154"/>
  <c r="G62" i="154" s="1"/>
  <c r="G90" i="154" s="1"/>
  <c r="G112" i="154" s="1"/>
  <c r="G134" i="154" s="1"/>
  <c r="G178" i="154" s="1"/>
  <c r="G13" i="154"/>
  <c r="I153" i="154"/>
  <c r="I175" i="154"/>
  <c r="N194" i="154"/>
  <c r="N172" i="154"/>
  <c r="J194" i="154"/>
  <c r="J172" i="154"/>
  <c r="F175" i="154"/>
  <c r="F153" i="154"/>
  <c r="Q37" i="154"/>
  <c r="Q62" i="154" s="1"/>
  <c r="Q90" i="154" s="1"/>
  <c r="Q112" i="154" s="1"/>
  <c r="Q134" i="154" s="1"/>
  <c r="Q178" i="154" s="1"/>
  <c r="Q13" i="154"/>
  <c r="R36" i="154"/>
  <c r="R61" i="154" s="1"/>
  <c r="R89" i="154" s="1"/>
  <c r="R111" i="154" s="1"/>
  <c r="R133" i="154" s="1"/>
  <c r="R177" i="154" s="1"/>
  <c r="R12" i="154"/>
  <c r="G154" i="154"/>
  <c r="P175" i="154"/>
  <c r="P153" i="154"/>
  <c r="L194" i="154"/>
  <c r="L172" i="154"/>
  <c r="M155" i="154"/>
  <c r="Q194" i="154"/>
  <c r="Q172" i="154"/>
  <c r="B36" i="154"/>
  <c r="B61" i="154" s="1"/>
  <c r="B89" i="154" s="1"/>
  <c r="B111" i="154" s="1"/>
  <c r="B133" i="154" s="1"/>
  <c r="B177" i="154" s="1"/>
  <c r="B12" i="154"/>
  <c r="O175" i="154"/>
  <c r="O153" i="154"/>
  <c r="O194" i="154"/>
  <c r="O172" i="154"/>
  <c r="K194" i="154"/>
  <c r="K172" i="154"/>
  <c r="K175" i="154"/>
  <c r="K153" i="154"/>
  <c r="G175" i="154"/>
  <c r="G153" i="154"/>
  <c r="O37" i="154"/>
  <c r="O62" i="154" s="1"/>
  <c r="O90" i="154" s="1"/>
  <c r="O112" i="154" s="1"/>
  <c r="O134" i="154" s="1"/>
  <c r="O156" i="154" s="1"/>
  <c r="O13" i="154"/>
  <c r="E154" i="154"/>
  <c r="J175" i="154"/>
  <c r="J153" i="154"/>
  <c r="F194" i="154"/>
  <c r="F172" i="154"/>
  <c r="B194" i="154"/>
  <c r="B172" i="154"/>
  <c r="M178" i="154"/>
  <c r="M37" i="154"/>
  <c r="M62" i="154" s="1"/>
  <c r="M90" i="154" s="1"/>
  <c r="M112" i="154" s="1"/>
  <c r="M134" i="154" s="1"/>
  <c r="M156" i="154" s="1"/>
  <c r="M13" i="154"/>
  <c r="N177" i="154"/>
  <c r="N36" i="154"/>
  <c r="N61" i="154" s="1"/>
  <c r="N89" i="154" s="1"/>
  <c r="N111" i="154" s="1"/>
  <c r="N133" i="154" s="1"/>
  <c r="N155" i="154" s="1"/>
  <c r="N12" i="154"/>
  <c r="Q175" i="154"/>
  <c r="Q153" i="154"/>
  <c r="C153" i="154"/>
  <c r="C175" i="154"/>
  <c r="I178" i="154"/>
  <c r="I37" i="154"/>
  <c r="I62" i="154" s="1"/>
  <c r="I90" i="154" s="1"/>
  <c r="I112" i="154" s="1"/>
  <c r="I134" i="154" s="1"/>
  <c r="I156" i="154" s="1"/>
  <c r="I13" i="154"/>
  <c r="J177" i="154"/>
  <c r="J36" i="154"/>
  <c r="J61" i="154" s="1"/>
  <c r="J89" i="154" s="1"/>
  <c r="J111" i="154" s="1"/>
  <c r="J133" i="154" s="1"/>
  <c r="J155" i="154" s="1"/>
  <c r="J12" i="154"/>
  <c r="D175" i="154"/>
  <c r="D153" i="154"/>
  <c r="K37" i="154"/>
  <c r="K62" i="154" s="1"/>
  <c r="K90" i="154" s="1"/>
  <c r="K112" i="154" s="1"/>
  <c r="K134" i="154" s="1"/>
  <c r="K178" i="154" s="1"/>
  <c r="K13" i="154"/>
  <c r="C37" i="154"/>
  <c r="C62" i="154" s="1"/>
  <c r="C90" i="154" s="1"/>
  <c r="C112" i="154" s="1"/>
  <c r="C134" i="154" s="1"/>
  <c r="C178" i="154" s="1"/>
  <c r="C13" i="154"/>
  <c r="H36" i="154"/>
  <c r="H61" i="154" s="1"/>
  <c r="H89" i="154" s="1"/>
  <c r="H111" i="154" s="1"/>
  <c r="H133" i="154" s="1"/>
  <c r="H177" i="154" s="1"/>
  <c r="H12" i="154"/>
  <c r="E153" i="154"/>
  <c r="E175" i="154"/>
  <c r="L36" i="154"/>
  <c r="L61" i="154" s="1"/>
  <c r="L89" i="154" s="1"/>
  <c r="L111" i="154" s="1"/>
  <c r="L133" i="154" s="1"/>
  <c r="L177" i="154" s="1"/>
  <c r="L12" i="154"/>
  <c r="D36" i="154"/>
  <c r="D61" i="154" s="1"/>
  <c r="D89" i="154" s="1"/>
  <c r="D111" i="154" s="1"/>
  <c r="D133" i="154" s="1"/>
  <c r="D177" i="154" s="1"/>
  <c r="D12" i="154"/>
  <c r="M153" i="154"/>
  <c r="M175" i="154"/>
  <c r="Q194" i="153"/>
  <c r="Q172" i="153"/>
  <c r="N156" i="153"/>
  <c r="N178" i="153"/>
  <c r="L172" i="153"/>
  <c r="L194" i="153"/>
  <c r="C175" i="153"/>
  <c r="C153" i="153"/>
  <c r="F177" i="153"/>
  <c r="Q154" i="153"/>
  <c r="P175" i="153"/>
  <c r="P153" i="153"/>
  <c r="P194" i="153"/>
  <c r="P172" i="153"/>
  <c r="E12" i="153"/>
  <c r="E36" i="153"/>
  <c r="E61" i="153" s="1"/>
  <c r="E89" i="153" s="1"/>
  <c r="E111" i="153" s="1"/>
  <c r="P154" i="153"/>
  <c r="D172" i="153"/>
  <c r="D194" i="153"/>
  <c r="R194" i="153"/>
  <c r="R172" i="153"/>
  <c r="J175" i="153"/>
  <c r="J153" i="153"/>
  <c r="J194" i="153"/>
  <c r="J172" i="153"/>
  <c r="M194" i="153"/>
  <c r="M172" i="153"/>
  <c r="R176" i="153"/>
  <c r="B176" i="153"/>
  <c r="K172" i="153"/>
  <c r="K194" i="153"/>
  <c r="N194" i="153"/>
  <c r="N172" i="153"/>
  <c r="M175" i="153"/>
  <c r="M153" i="153"/>
  <c r="E194" i="153"/>
  <c r="E172" i="153"/>
  <c r="G37" i="153"/>
  <c r="G62" i="153" s="1"/>
  <c r="G90" i="153" s="1"/>
  <c r="G112" i="153" s="1"/>
  <c r="G134" i="153" s="1"/>
  <c r="G178" i="153" s="1"/>
  <c r="G13" i="153"/>
  <c r="F178" i="153"/>
  <c r="C37" i="153"/>
  <c r="C62" i="153" s="1"/>
  <c r="C90" i="153" s="1"/>
  <c r="C112" i="153" s="1"/>
  <c r="C134" i="153" s="1"/>
  <c r="C156" i="153" s="1"/>
  <c r="C13" i="153"/>
  <c r="H154" i="153"/>
  <c r="I194" i="153"/>
  <c r="I172" i="153"/>
  <c r="P36" i="153"/>
  <c r="P61" i="153" s="1"/>
  <c r="P89" i="153" s="1"/>
  <c r="P111" i="153" s="1"/>
  <c r="P133" i="153" s="1"/>
  <c r="P177" i="153" s="1"/>
  <c r="P12" i="153"/>
  <c r="H194" i="153"/>
  <c r="H172" i="153"/>
  <c r="D175" i="153"/>
  <c r="D153" i="153"/>
  <c r="B175" i="153"/>
  <c r="B153" i="153"/>
  <c r="J154" i="153"/>
  <c r="K153" i="153"/>
  <c r="K175" i="153"/>
  <c r="N175" i="153"/>
  <c r="N153" i="153"/>
  <c r="Q37" i="153"/>
  <c r="Q62" i="153" s="1"/>
  <c r="Q90" i="153" s="1"/>
  <c r="Q112" i="153" s="1"/>
  <c r="Q13" i="153"/>
  <c r="K37" i="153"/>
  <c r="K62" i="153" s="1"/>
  <c r="K90" i="153" s="1"/>
  <c r="K112" i="153" s="1"/>
  <c r="K13" i="153"/>
  <c r="L176" i="153"/>
  <c r="E175" i="153"/>
  <c r="E153" i="153"/>
  <c r="O177" i="153"/>
  <c r="C155" i="153"/>
  <c r="L175" i="153"/>
  <c r="L153" i="153"/>
  <c r="B194" i="153"/>
  <c r="B172" i="153"/>
  <c r="R175" i="153"/>
  <c r="R153" i="153"/>
  <c r="M12" i="153"/>
  <c r="M36" i="153"/>
  <c r="M61" i="153" s="1"/>
  <c r="M89" i="153" s="1"/>
  <c r="M111" i="153" s="1"/>
  <c r="O175" i="153"/>
  <c r="O153" i="153"/>
  <c r="O194" i="153"/>
  <c r="O172" i="153"/>
  <c r="L36" i="153"/>
  <c r="L61" i="153" s="1"/>
  <c r="L89" i="153" s="1"/>
  <c r="L111" i="153" s="1"/>
  <c r="L12" i="153"/>
  <c r="D36" i="153"/>
  <c r="D61" i="153" s="1"/>
  <c r="D89" i="153" s="1"/>
  <c r="D111" i="153" s="1"/>
  <c r="D12" i="153"/>
  <c r="O37" i="153"/>
  <c r="O62" i="153" s="1"/>
  <c r="O90" i="153" s="1"/>
  <c r="O112" i="153" s="1"/>
  <c r="O13" i="153"/>
  <c r="F38" i="153"/>
  <c r="F63" i="153" s="1"/>
  <c r="F91" i="153" s="1"/>
  <c r="F113" i="153" s="1"/>
  <c r="F14" i="153"/>
  <c r="I37" i="153"/>
  <c r="I62" i="153" s="1"/>
  <c r="I90" i="153" s="1"/>
  <c r="I112" i="153" s="1"/>
  <c r="I13" i="153"/>
  <c r="H36" i="153"/>
  <c r="H61" i="153" s="1"/>
  <c r="H89" i="153" s="1"/>
  <c r="H111" i="153" s="1"/>
  <c r="H12" i="153"/>
  <c r="Q175" i="153"/>
  <c r="Q153" i="153"/>
  <c r="I175" i="153"/>
  <c r="I153" i="153"/>
  <c r="C172" i="153"/>
  <c r="C194" i="153"/>
  <c r="H175" i="153"/>
  <c r="H153" i="153"/>
  <c r="F175" i="153"/>
  <c r="F153" i="153"/>
  <c r="N38" i="153"/>
  <c r="N63" i="153" s="1"/>
  <c r="N91" i="153" s="1"/>
  <c r="N113" i="153" s="1"/>
  <c r="N14" i="153"/>
  <c r="C20" i="114"/>
  <c r="C19" i="114"/>
  <c r="C21" i="114" s="1"/>
  <c r="C156" i="160" l="1"/>
  <c r="R194" i="160"/>
  <c r="L98" i="152" s="1"/>
  <c r="D155" i="160"/>
  <c r="R175" i="160"/>
  <c r="L79" i="152" s="1"/>
  <c r="R176" i="160"/>
  <c r="L80" i="152" s="1"/>
  <c r="N155" i="160"/>
  <c r="R172" i="160"/>
  <c r="L37" i="152" s="1"/>
  <c r="B177" i="160"/>
  <c r="R177" i="160" s="1"/>
  <c r="L81" i="152" s="1"/>
  <c r="E155" i="160"/>
  <c r="R155" i="160" s="1"/>
  <c r="L20" i="152" s="1"/>
  <c r="K156" i="160"/>
  <c r="L155" i="160"/>
  <c r="R153" i="160"/>
  <c r="L18" i="152" s="1"/>
  <c r="R18" i="152" s="1"/>
  <c r="H155" i="160"/>
  <c r="L155" i="159"/>
  <c r="K37" i="159"/>
  <c r="K62" i="159" s="1"/>
  <c r="K90" i="159" s="1"/>
  <c r="K112" i="159" s="1"/>
  <c r="K134" i="159" s="1"/>
  <c r="J155" i="159"/>
  <c r="R155" i="159" s="1"/>
  <c r="F20" i="152" s="1"/>
  <c r="R172" i="159"/>
  <c r="F37" i="152" s="1"/>
  <c r="R154" i="159"/>
  <c r="F19" i="152" s="1"/>
  <c r="R19" i="152" s="1"/>
  <c r="N155" i="159"/>
  <c r="Q155" i="159"/>
  <c r="I177" i="159"/>
  <c r="F177" i="159"/>
  <c r="R175" i="159"/>
  <c r="F79" i="152" s="1"/>
  <c r="R194" i="159"/>
  <c r="F98" i="152" s="1"/>
  <c r="P155" i="159"/>
  <c r="R176" i="159"/>
  <c r="F80" i="152" s="1"/>
  <c r="C155" i="158"/>
  <c r="R155" i="158" s="1"/>
  <c r="K20" i="152" s="1"/>
  <c r="R172" i="158"/>
  <c r="K37" i="152" s="1"/>
  <c r="Q37" i="152" s="1"/>
  <c r="J155" i="158"/>
  <c r="R154" i="158"/>
  <c r="K19" i="152" s="1"/>
  <c r="Q19" i="152" s="1"/>
  <c r="R153" i="158"/>
  <c r="K18" i="152" s="1"/>
  <c r="Q177" i="158"/>
  <c r="R175" i="158"/>
  <c r="K79" i="152" s="1"/>
  <c r="R194" i="158"/>
  <c r="K98" i="152" s="1"/>
  <c r="Q98" i="152" s="1"/>
  <c r="R176" i="157"/>
  <c r="E80" i="152" s="1"/>
  <c r="Q80" i="152" s="1"/>
  <c r="R175" i="157"/>
  <c r="E79" i="152" s="1"/>
  <c r="M155" i="157"/>
  <c r="Q155" i="157"/>
  <c r="J177" i="157"/>
  <c r="B155" i="157"/>
  <c r="R153" i="157"/>
  <c r="E18" i="152" s="1"/>
  <c r="R177" i="157"/>
  <c r="E81" i="152" s="1"/>
  <c r="G155" i="157"/>
  <c r="K177" i="157"/>
  <c r="H156" i="157"/>
  <c r="S172" i="156"/>
  <c r="J37" i="152" s="1"/>
  <c r="Q177" i="156"/>
  <c r="P178" i="156"/>
  <c r="N178" i="156"/>
  <c r="S175" i="156"/>
  <c r="J79" i="152" s="1"/>
  <c r="P79" i="152" s="1"/>
  <c r="O177" i="156"/>
  <c r="D178" i="156"/>
  <c r="P19" i="152"/>
  <c r="S194" i="156"/>
  <c r="J98" i="152" s="1"/>
  <c r="G177" i="156"/>
  <c r="S177" i="156" s="1"/>
  <c r="J81" i="152" s="1"/>
  <c r="S153" i="156"/>
  <c r="J18" i="152" s="1"/>
  <c r="C177" i="156"/>
  <c r="B178" i="156"/>
  <c r="M177" i="156"/>
  <c r="S194" i="155"/>
  <c r="D98" i="152" s="1"/>
  <c r="G178" i="155"/>
  <c r="H179" i="155"/>
  <c r="M178" i="155"/>
  <c r="C156" i="155"/>
  <c r="F177" i="155"/>
  <c r="P179" i="155"/>
  <c r="O156" i="155"/>
  <c r="E156" i="155"/>
  <c r="L157" i="155"/>
  <c r="S177" i="155"/>
  <c r="D81" i="152" s="1"/>
  <c r="S176" i="155"/>
  <c r="D80" i="152" s="1"/>
  <c r="P80" i="152" s="1"/>
  <c r="S153" i="155"/>
  <c r="D18" i="152" s="1"/>
  <c r="P18" i="152" s="1"/>
  <c r="S172" i="155"/>
  <c r="D37" i="152" s="1"/>
  <c r="Q178" i="155"/>
  <c r="D155" i="154"/>
  <c r="S175" i="154"/>
  <c r="I79" i="152" s="1"/>
  <c r="S172" i="154"/>
  <c r="I37" i="152" s="1"/>
  <c r="P155" i="154"/>
  <c r="S154" i="154"/>
  <c r="I19" i="152" s="1"/>
  <c r="L155" i="154"/>
  <c r="S153" i="154"/>
  <c r="I18" i="152" s="1"/>
  <c r="S194" i="154"/>
  <c r="I98" i="152" s="1"/>
  <c r="O178" i="154"/>
  <c r="S177" i="154"/>
  <c r="I81" i="152" s="1"/>
  <c r="C178" i="153"/>
  <c r="G156" i="153"/>
  <c r="N176" i="153"/>
  <c r="P155" i="153"/>
  <c r="N135" i="153"/>
  <c r="N157" i="153" s="1"/>
  <c r="J13" i="153"/>
  <c r="J37" i="153"/>
  <c r="J62" i="153" s="1"/>
  <c r="J90" i="153" s="1"/>
  <c r="J112" i="153" s="1"/>
  <c r="H133" i="153"/>
  <c r="H177" i="153" s="1"/>
  <c r="F135" i="153"/>
  <c r="F179" i="153" s="1"/>
  <c r="D133" i="153"/>
  <c r="D155" i="153" s="1"/>
  <c r="Q177" i="153"/>
  <c r="B155" i="153"/>
  <c r="M133" i="153"/>
  <c r="M177" i="153" s="1"/>
  <c r="Q134" i="153"/>
  <c r="Q156" i="153" s="1"/>
  <c r="E133" i="153"/>
  <c r="E177" i="153" s="1"/>
  <c r="B13" i="153"/>
  <c r="B37" i="153"/>
  <c r="B62" i="153" s="1"/>
  <c r="B90" i="153" s="1"/>
  <c r="B112" i="153" s="1"/>
  <c r="R13" i="153"/>
  <c r="R37" i="153"/>
  <c r="R62" i="153" s="1"/>
  <c r="R90" i="153" s="1"/>
  <c r="R112" i="153" s="1"/>
  <c r="K156" i="153"/>
  <c r="K134" i="153"/>
  <c r="I134" i="153"/>
  <c r="I178" i="153" s="1"/>
  <c r="O178" i="153"/>
  <c r="O134" i="153"/>
  <c r="L133" i="153"/>
  <c r="L177" i="153" s="1"/>
  <c r="J155" i="153"/>
  <c r="J177" i="153"/>
  <c r="S154" i="153"/>
  <c r="C19" i="152" s="1"/>
  <c r="S172" i="153"/>
  <c r="C37" i="152" s="1"/>
  <c r="S175" i="153"/>
  <c r="C79" i="152" s="1"/>
  <c r="S194" i="153"/>
  <c r="C98" i="152" s="1"/>
  <c r="S176" i="153"/>
  <c r="C80" i="152" s="1"/>
  <c r="O80" i="152" s="1"/>
  <c r="S153" i="153"/>
  <c r="C18" i="152" s="1"/>
  <c r="I37" i="160"/>
  <c r="I62" i="160" s="1"/>
  <c r="I90" i="160" s="1"/>
  <c r="I112" i="160" s="1"/>
  <c r="I134" i="160" s="1"/>
  <c r="I178" i="160" s="1"/>
  <c r="I13" i="160"/>
  <c r="E37" i="160"/>
  <c r="E62" i="160" s="1"/>
  <c r="E90" i="160" s="1"/>
  <c r="E112" i="160" s="1"/>
  <c r="E134" i="160" s="1"/>
  <c r="E178" i="160" s="1"/>
  <c r="E13" i="160"/>
  <c r="J156" i="160"/>
  <c r="J37" i="160"/>
  <c r="J62" i="160" s="1"/>
  <c r="J90" i="160" s="1"/>
  <c r="J112" i="160" s="1"/>
  <c r="J134" i="160" s="1"/>
  <c r="J178" i="160" s="1"/>
  <c r="J13" i="160"/>
  <c r="F155" i="160"/>
  <c r="O179" i="160"/>
  <c r="Q177" i="160"/>
  <c r="P155" i="160"/>
  <c r="F37" i="160"/>
  <c r="F62" i="160" s="1"/>
  <c r="F90" i="160" s="1"/>
  <c r="F112" i="160" s="1"/>
  <c r="F134" i="160" s="1"/>
  <c r="F156" i="160" s="1"/>
  <c r="F13" i="160"/>
  <c r="O39" i="160"/>
  <c r="O64" i="160" s="1"/>
  <c r="O92" i="160" s="1"/>
  <c r="O114" i="160" s="1"/>
  <c r="O136" i="160" s="1"/>
  <c r="O180" i="160" s="1"/>
  <c r="O15" i="160"/>
  <c r="C38" i="160"/>
  <c r="C63" i="160" s="1"/>
  <c r="C91" i="160" s="1"/>
  <c r="C113" i="160" s="1"/>
  <c r="C135" i="160" s="1"/>
  <c r="C179" i="160" s="1"/>
  <c r="C14" i="160"/>
  <c r="L156" i="160"/>
  <c r="L37" i="160"/>
  <c r="L62" i="160" s="1"/>
  <c r="L90" i="160" s="1"/>
  <c r="L112" i="160" s="1"/>
  <c r="L134" i="160" s="1"/>
  <c r="L178" i="160" s="1"/>
  <c r="L13" i="160"/>
  <c r="B37" i="160"/>
  <c r="B62" i="160" s="1"/>
  <c r="B90" i="160" s="1"/>
  <c r="B112" i="160" s="1"/>
  <c r="B134" i="160" s="1"/>
  <c r="B156" i="160" s="1"/>
  <c r="B13" i="160"/>
  <c r="G38" i="160"/>
  <c r="G63" i="160" s="1"/>
  <c r="G91" i="160" s="1"/>
  <c r="G113" i="160" s="1"/>
  <c r="G135" i="160" s="1"/>
  <c r="G157" i="160" s="1"/>
  <c r="G14" i="160"/>
  <c r="D37" i="160"/>
  <c r="D62" i="160" s="1"/>
  <c r="D90" i="160" s="1"/>
  <c r="D112" i="160" s="1"/>
  <c r="D134" i="160" s="1"/>
  <c r="D178" i="160" s="1"/>
  <c r="D13" i="160"/>
  <c r="H156" i="160"/>
  <c r="H37" i="160"/>
  <c r="H62" i="160" s="1"/>
  <c r="H90" i="160" s="1"/>
  <c r="H112" i="160" s="1"/>
  <c r="H134" i="160" s="1"/>
  <c r="H178" i="160" s="1"/>
  <c r="H13" i="160"/>
  <c r="K38" i="160"/>
  <c r="K63" i="160" s="1"/>
  <c r="K91" i="160" s="1"/>
  <c r="K113" i="160" s="1"/>
  <c r="K135" i="160" s="1"/>
  <c r="K179" i="160" s="1"/>
  <c r="K14" i="160"/>
  <c r="M37" i="160"/>
  <c r="M62" i="160" s="1"/>
  <c r="M90" i="160" s="1"/>
  <c r="M112" i="160" s="1"/>
  <c r="M134" i="160" s="1"/>
  <c r="M178" i="160" s="1"/>
  <c r="M13" i="160"/>
  <c r="N37" i="160"/>
  <c r="N62" i="160" s="1"/>
  <c r="N90" i="160" s="1"/>
  <c r="N112" i="160" s="1"/>
  <c r="N134" i="160" s="1"/>
  <c r="N178" i="160" s="1"/>
  <c r="N13" i="160"/>
  <c r="Q178" i="160"/>
  <c r="Q37" i="160"/>
  <c r="Q62" i="160" s="1"/>
  <c r="Q90" i="160" s="1"/>
  <c r="Q112" i="160" s="1"/>
  <c r="Q134" i="160" s="1"/>
  <c r="Q156" i="160" s="1"/>
  <c r="Q13" i="160"/>
  <c r="P37" i="160"/>
  <c r="P62" i="160" s="1"/>
  <c r="P90" i="160" s="1"/>
  <c r="P112" i="160" s="1"/>
  <c r="P134" i="160" s="1"/>
  <c r="P178" i="160" s="1"/>
  <c r="P13" i="160"/>
  <c r="G179" i="159"/>
  <c r="G157" i="159"/>
  <c r="G38" i="159"/>
  <c r="G63" i="159" s="1"/>
  <c r="G91" i="159" s="1"/>
  <c r="G113" i="159" s="1"/>
  <c r="G135" i="159" s="1"/>
  <c r="G14" i="159"/>
  <c r="D178" i="159"/>
  <c r="D156" i="159"/>
  <c r="D37" i="159"/>
  <c r="D62" i="159" s="1"/>
  <c r="D90" i="159" s="1"/>
  <c r="D112" i="159" s="1"/>
  <c r="D134" i="159" s="1"/>
  <c r="D13" i="159"/>
  <c r="B177" i="159"/>
  <c r="R177" i="159" s="1"/>
  <c r="F81" i="152" s="1"/>
  <c r="K38" i="159"/>
  <c r="K63" i="159" s="1"/>
  <c r="K91" i="159" s="1"/>
  <c r="K113" i="159" s="1"/>
  <c r="K135" i="159" s="1"/>
  <c r="K179" i="159" s="1"/>
  <c r="K14" i="159"/>
  <c r="B37" i="159"/>
  <c r="B62" i="159" s="1"/>
  <c r="B90" i="159" s="1"/>
  <c r="B112" i="159" s="1"/>
  <c r="B134" i="159" s="1"/>
  <c r="B156" i="159" s="1"/>
  <c r="B13" i="159"/>
  <c r="L37" i="159"/>
  <c r="L62" i="159" s="1"/>
  <c r="L90" i="159" s="1"/>
  <c r="L112" i="159" s="1"/>
  <c r="L134" i="159" s="1"/>
  <c r="L178" i="159" s="1"/>
  <c r="L13" i="159"/>
  <c r="N37" i="159"/>
  <c r="N62" i="159" s="1"/>
  <c r="N90" i="159" s="1"/>
  <c r="N112" i="159" s="1"/>
  <c r="N134" i="159" s="1"/>
  <c r="N156" i="159" s="1"/>
  <c r="N13" i="159"/>
  <c r="C38" i="159"/>
  <c r="C63" i="159" s="1"/>
  <c r="C91" i="159" s="1"/>
  <c r="C113" i="159" s="1"/>
  <c r="C135" i="159" s="1"/>
  <c r="C157" i="159" s="1"/>
  <c r="C14" i="159"/>
  <c r="E37" i="159"/>
  <c r="E62" i="159" s="1"/>
  <c r="E90" i="159" s="1"/>
  <c r="E112" i="159" s="1"/>
  <c r="E134" i="159" s="1"/>
  <c r="E178" i="159" s="1"/>
  <c r="E13" i="159"/>
  <c r="Q37" i="159"/>
  <c r="Q62" i="159" s="1"/>
  <c r="Q90" i="159" s="1"/>
  <c r="Q112" i="159" s="1"/>
  <c r="Q134" i="159" s="1"/>
  <c r="Q178" i="159" s="1"/>
  <c r="Q13" i="159"/>
  <c r="M37" i="159"/>
  <c r="M62" i="159" s="1"/>
  <c r="M90" i="159" s="1"/>
  <c r="M112" i="159" s="1"/>
  <c r="M134" i="159" s="1"/>
  <c r="M178" i="159" s="1"/>
  <c r="M13" i="159"/>
  <c r="H37" i="159"/>
  <c r="H62" i="159" s="1"/>
  <c r="H90" i="159" s="1"/>
  <c r="H112" i="159" s="1"/>
  <c r="H134" i="159" s="1"/>
  <c r="H178" i="159" s="1"/>
  <c r="H13" i="159"/>
  <c r="J37" i="159"/>
  <c r="J62" i="159" s="1"/>
  <c r="J90" i="159" s="1"/>
  <c r="J112" i="159" s="1"/>
  <c r="J134" i="159" s="1"/>
  <c r="J178" i="159" s="1"/>
  <c r="J13" i="159"/>
  <c r="I37" i="159"/>
  <c r="I62" i="159" s="1"/>
  <c r="I90" i="159" s="1"/>
  <c r="I112" i="159" s="1"/>
  <c r="I134" i="159" s="1"/>
  <c r="I156" i="159" s="1"/>
  <c r="I13" i="159"/>
  <c r="O38" i="159"/>
  <c r="O63" i="159" s="1"/>
  <c r="O91" i="159" s="1"/>
  <c r="O113" i="159" s="1"/>
  <c r="O135" i="159" s="1"/>
  <c r="O179" i="159" s="1"/>
  <c r="O14" i="159"/>
  <c r="P37" i="159"/>
  <c r="P62" i="159" s="1"/>
  <c r="P90" i="159" s="1"/>
  <c r="P112" i="159" s="1"/>
  <c r="P134" i="159" s="1"/>
  <c r="P178" i="159" s="1"/>
  <c r="P13" i="159"/>
  <c r="F37" i="159"/>
  <c r="F62" i="159" s="1"/>
  <c r="F90" i="159" s="1"/>
  <c r="F112" i="159" s="1"/>
  <c r="F134" i="159" s="1"/>
  <c r="F156" i="159" s="1"/>
  <c r="F13" i="159"/>
  <c r="D177" i="158"/>
  <c r="I155" i="158"/>
  <c r="O177" i="158"/>
  <c r="B177" i="158"/>
  <c r="C178" i="158"/>
  <c r="C156" i="158"/>
  <c r="C37" i="158"/>
  <c r="C62" i="158" s="1"/>
  <c r="C90" i="158" s="1"/>
  <c r="C112" i="158" s="1"/>
  <c r="C134" i="158" s="1"/>
  <c r="C13" i="158"/>
  <c r="H178" i="158"/>
  <c r="H156" i="158"/>
  <c r="H37" i="158"/>
  <c r="H62" i="158" s="1"/>
  <c r="H90" i="158" s="1"/>
  <c r="H112" i="158" s="1"/>
  <c r="H134" i="158" s="1"/>
  <c r="H13" i="158"/>
  <c r="E178" i="158"/>
  <c r="E156" i="158"/>
  <c r="E37" i="158"/>
  <c r="E62" i="158" s="1"/>
  <c r="E90" i="158" s="1"/>
  <c r="E112" i="158" s="1"/>
  <c r="E134" i="158" s="1"/>
  <c r="E13" i="158"/>
  <c r="K178" i="158"/>
  <c r="K156" i="158"/>
  <c r="K37" i="158"/>
  <c r="K62" i="158" s="1"/>
  <c r="K90" i="158" s="1"/>
  <c r="K112" i="158" s="1"/>
  <c r="K134" i="158" s="1"/>
  <c r="K13" i="158"/>
  <c r="D178" i="158"/>
  <c r="D156" i="158"/>
  <c r="D37" i="158"/>
  <c r="D62" i="158" s="1"/>
  <c r="D90" i="158" s="1"/>
  <c r="D112" i="158" s="1"/>
  <c r="D134" i="158" s="1"/>
  <c r="D13" i="158"/>
  <c r="I178" i="158"/>
  <c r="I156" i="158"/>
  <c r="I37" i="158"/>
  <c r="I62" i="158" s="1"/>
  <c r="I90" i="158" s="1"/>
  <c r="I112" i="158" s="1"/>
  <c r="I134" i="158" s="1"/>
  <c r="I13" i="158"/>
  <c r="O178" i="158"/>
  <c r="O156" i="158"/>
  <c r="O37" i="158"/>
  <c r="O62" i="158" s="1"/>
  <c r="O90" i="158" s="1"/>
  <c r="O112" i="158" s="1"/>
  <c r="O134" i="158" s="1"/>
  <c r="O13" i="158"/>
  <c r="F178" i="158"/>
  <c r="P155" i="158"/>
  <c r="B37" i="158"/>
  <c r="B62" i="158" s="1"/>
  <c r="B90" i="158" s="1"/>
  <c r="B112" i="158" s="1"/>
  <c r="B134" i="158" s="1"/>
  <c r="B178" i="158" s="1"/>
  <c r="B13" i="158"/>
  <c r="L156" i="158"/>
  <c r="L37" i="158"/>
  <c r="L62" i="158" s="1"/>
  <c r="L90" i="158" s="1"/>
  <c r="L112" i="158" s="1"/>
  <c r="L134" i="158" s="1"/>
  <c r="L178" i="158" s="1"/>
  <c r="L13" i="158"/>
  <c r="Q37" i="158"/>
  <c r="Q62" i="158" s="1"/>
  <c r="Q90" i="158" s="1"/>
  <c r="Q112" i="158" s="1"/>
  <c r="Q134" i="158" s="1"/>
  <c r="Q178" i="158" s="1"/>
  <c r="Q13" i="158"/>
  <c r="G155" i="158"/>
  <c r="N179" i="158"/>
  <c r="N157" i="158"/>
  <c r="N14" i="158"/>
  <c r="N38" i="158"/>
  <c r="N63" i="158" s="1"/>
  <c r="N91" i="158" s="1"/>
  <c r="N113" i="158" s="1"/>
  <c r="N135" i="158" s="1"/>
  <c r="M37" i="158"/>
  <c r="M62" i="158" s="1"/>
  <c r="M90" i="158" s="1"/>
  <c r="M112" i="158" s="1"/>
  <c r="M134" i="158" s="1"/>
  <c r="M156" i="158" s="1"/>
  <c r="M13" i="158"/>
  <c r="J37" i="158"/>
  <c r="J62" i="158" s="1"/>
  <c r="J90" i="158" s="1"/>
  <c r="J112" i="158" s="1"/>
  <c r="J134" i="158" s="1"/>
  <c r="J178" i="158" s="1"/>
  <c r="J13" i="158"/>
  <c r="N178" i="158"/>
  <c r="F179" i="158"/>
  <c r="F38" i="158"/>
  <c r="F63" i="158" s="1"/>
  <c r="F91" i="158" s="1"/>
  <c r="F113" i="158" s="1"/>
  <c r="F135" i="158" s="1"/>
  <c r="F157" i="158" s="1"/>
  <c r="F14" i="158"/>
  <c r="P178" i="158"/>
  <c r="P37" i="158"/>
  <c r="P62" i="158" s="1"/>
  <c r="P90" i="158" s="1"/>
  <c r="P112" i="158" s="1"/>
  <c r="P134" i="158" s="1"/>
  <c r="P156" i="158" s="1"/>
  <c r="P13" i="158"/>
  <c r="G37" i="158"/>
  <c r="G62" i="158" s="1"/>
  <c r="G90" i="158" s="1"/>
  <c r="G112" i="158" s="1"/>
  <c r="G134" i="158" s="1"/>
  <c r="G178" i="158" s="1"/>
  <c r="G13" i="158"/>
  <c r="F177" i="157"/>
  <c r="I177" i="157"/>
  <c r="L157" i="157"/>
  <c r="L38" i="157"/>
  <c r="L63" i="157" s="1"/>
  <c r="L91" i="157" s="1"/>
  <c r="L113" i="157" s="1"/>
  <c r="L135" i="157" s="1"/>
  <c r="L179" i="157" s="1"/>
  <c r="L14" i="157"/>
  <c r="O155" i="157"/>
  <c r="E155" i="157"/>
  <c r="D178" i="157"/>
  <c r="G14" i="157"/>
  <c r="G38" i="157"/>
  <c r="G63" i="157" s="1"/>
  <c r="G91" i="157" s="1"/>
  <c r="G113" i="157" s="1"/>
  <c r="G135" i="157" s="1"/>
  <c r="G179" i="157" s="1"/>
  <c r="H179" i="157"/>
  <c r="H38" i="157"/>
  <c r="H63" i="157" s="1"/>
  <c r="H91" i="157" s="1"/>
  <c r="H113" i="157" s="1"/>
  <c r="H135" i="157" s="1"/>
  <c r="H157" i="157"/>
  <c r="H14" i="157"/>
  <c r="F178" i="157"/>
  <c r="F37" i="157"/>
  <c r="F62" i="157" s="1"/>
  <c r="F90" i="157" s="1"/>
  <c r="F112" i="157" s="1"/>
  <c r="F134" i="157" s="1"/>
  <c r="F156" i="157" s="1"/>
  <c r="F13" i="157"/>
  <c r="I37" i="157"/>
  <c r="I62" i="157" s="1"/>
  <c r="I90" i="157" s="1"/>
  <c r="I112" i="157" s="1"/>
  <c r="I134" i="157" s="1"/>
  <c r="I178" i="157" s="1"/>
  <c r="I13" i="157"/>
  <c r="O37" i="157"/>
  <c r="O62" i="157" s="1"/>
  <c r="O90" i="157" s="1"/>
  <c r="O112" i="157" s="1"/>
  <c r="O134" i="157" s="1"/>
  <c r="O178" i="157" s="1"/>
  <c r="O13" i="157"/>
  <c r="E37" i="157"/>
  <c r="E62" i="157" s="1"/>
  <c r="E90" i="157" s="1"/>
  <c r="E112" i="157" s="1"/>
  <c r="E134" i="157" s="1"/>
  <c r="E178" i="157" s="1"/>
  <c r="E13" i="157"/>
  <c r="D38" i="157"/>
  <c r="D63" i="157" s="1"/>
  <c r="D91" i="157" s="1"/>
  <c r="D113" i="157" s="1"/>
  <c r="D135" i="157" s="1"/>
  <c r="D179" i="157" s="1"/>
  <c r="D14" i="157"/>
  <c r="P37" i="157"/>
  <c r="P62" i="157" s="1"/>
  <c r="P90" i="157" s="1"/>
  <c r="P112" i="157" s="1"/>
  <c r="P134" i="157" s="1"/>
  <c r="P178" i="157" s="1"/>
  <c r="P13" i="157"/>
  <c r="M37" i="157"/>
  <c r="M62" i="157" s="1"/>
  <c r="M90" i="157" s="1"/>
  <c r="M112" i="157" s="1"/>
  <c r="M134" i="157" s="1"/>
  <c r="M156" i="157" s="1"/>
  <c r="M13" i="157"/>
  <c r="Q37" i="157"/>
  <c r="Q62" i="157" s="1"/>
  <c r="Q90" i="157" s="1"/>
  <c r="Q112" i="157" s="1"/>
  <c r="Q134" i="157" s="1"/>
  <c r="Q156" i="157" s="1"/>
  <c r="Q13" i="157"/>
  <c r="K37" i="157"/>
  <c r="K62" i="157" s="1"/>
  <c r="K90" i="157" s="1"/>
  <c r="K112" i="157" s="1"/>
  <c r="K134" i="157" s="1"/>
  <c r="K178" i="157" s="1"/>
  <c r="K13" i="157"/>
  <c r="B37" i="157"/>
  <c r="B62" i="157" s="1"/>
  <c r="B90" i="157" s="1"/>
  <c r="B112" i="157" s="1"/>
  <c r="B134" i="157" s="1"/>
  <c r="B156" i="157" s="1"/>
  <c r="B13" i="157"/>
  <c r="J37" i="157"/>
  <c r="J62" i="157" s="1"/>
  <c r="J90" i="157" s="1"/>
  <c r="J112" i="157" s="1"/>
  <c r="J134" i="157" s="1"/>
  <c r="J178" i="157" s="1"/>
  <c r="J13" i="157"/>
  <c r="C37" i="157"/>
  <c r="C62" i="157" s="1"/>
  <c r="C90" i="157" s="1"/>
  <c r="C112" i="157" s="1"/>
  <c r="C134" i="157" s="1"/>
  <c r="C178" i="157" s="1"/>
  <c r="C13" i="157"/>
  <c r="N37" i="157"/>
  <c r="N62" i="157" s="1"/>
  <c r="N90" i="157" s="1"/>
  <c r="N112" i="157" s="1"/>
  <c r="N134" i="157" s="1"/>
  <c r="N178" i="157" s="1"/>
  <c r="N13" i="157"/>
  <c r="L14" i="156"/>
  <c r="L38" i="156"/>
  <c r="L63" i="156" s="1"/>
  <c r="L91" i="156" s="1"/>
  <c r="L113" i="156" s="1"/>
  <c r="L135" i="156" s="1"/>
  <c r="L179" i="156" s="1"/>
  <c r="F178" i="156"/>
  <c r="I177" i="156"/>
  <c r="K37" i="156"/>
  <c r="K62" i="156" s="1"/>
  <c r="K90" i="156" s="1"/>
  <c r="K112" i="156" s="1"/>
  <c r="K134" i="156" s="1"/>
  <c r="K156" i="156" s="1"/>
  <c r="K13" i="156"/>
  <c r="O178" i="156"/>
  <c r="O156" i="156"/>
  <c r="O37" i="156"/>
  <c r="O62" i="156" s="1"/>
  <c r="O90" i="156" s="1"/>
  <c r="O112" i="156" s="1"/>
  <c r="O134" i="156" s="1"/>
  <c r="O13" i="156"/>
  <c r="J179" i="156"/>
  <c r="J157" i="156"/>
  <c r="J38" i="156"/>
  <c r="J63" i="156" s="1"/>
  <c r="J91" i="156" s="1"/>
  <c r="J113" i="156" s="1"/>
  <c r="J135" i="156" s="1"/>
  <c r="J14" i="156"/>
  <c r="D179" i="156"/>
  <c r="D157" i="156"/>
  <c r="D14" i="156"/>
  <c r="D38" i="156"/>
  <c r="D63" i="156" s="1"/>
  <c r="D91" i="156" s="1"/>
  <c r="D113" i="156" s="1"/>
  <c r="D135" i="156" s="1"/>
  <c r="M178" i="156"/>
  <c r="M156" i="156"/>
  <c r="M13" i="156"/>
  <c r="M37" i="156"/>
  <c r="M62" i="156" s="1"/>
  <c r="M90" i="156" s="1"/>
  <c r="M112" i="156" s="1"/>
  <c r="M134" i="156" s="1"/>
  <c r="E178" i="156"/>
  <c r="E13" i="156"/>
  <c r="E37" i="156"/>
  <c r="E62" i="156" s="1"/>
  <c r="E90" i="156" s="1"/>
  <c r="E112" i="156" s="1"/>
  <c r="E134" i="156" s="1"/>
  <c r="E156" i="156" s="1"/>
  <c r="F179" i="156"/>
  <c r="F157" i="156"/>
  <c r="F38" i="156"/>
  <c r="F63" i="156" s="1"/>
  <c r="F91" i="156" s="1"/>
  <c r="F113" i="156" s="1"/>
  <c r="F135" i="156" s="1"/>
  <c r="F14" i="156"/>
  <c r="I178" i="156"/>
  <c r="I13" i="156"/>
  <c r="I37" i="156"/>
  <c r="I62" i="156" s="1"/>
  <c r="I90" i="156" s="1"/>
  <c r="I112" i="156" s="1"/>
  <c r="I134" i="156" s="1"/>
  <c r="I156" i="156" s="1"/>
  <c r="N157" i="156"/>
  <c r="N179" i="156"/>
  <c r="N38" i="156"/>
  <c r="N63" i="156" s="1"/>
  <c r="N91" i="156" s="1"/>
  <c r="N113" i="156" s="1"/>
  <c r="N135" i="156" s="1"/>
  <c r="N14" i="156"/>
  <c r="H179" i="156"/>
  <c r="H14" i="156"/>
  <c r="H38" i="156"/>
  <c r="H63" i="156" s="1"/>
  <c r="H91" i="156" s="1"/>
  <c r="H113" i="156" s="1"/>
  <c r="H135" i="156" s="1"/>
  <c r="H157" i="156" s="1"/>
  <c r="P179" i="156"/>
  <c r="P14" i="156"/>
  <c r="P38" i="156"/>
  <c r="P63" i="156" s="1"/>
  <c r="P91" i="156" s="1"/>
  <c r="P113" i="156" s="1"/>
  <c r="P135" i="156" s="1"/>
  <c r="P157" i="156" s="1"/>
  <c r="C156" i="156"/>
  <c r="C37" i="156"/>
  <c r="C62" i="156" s="1"/>
  <c r="C90" i="156" s="1"/>
  <c r="C112" i="156" s="1"/>
  <c r="C134" i="156" s="1"/>
  <c r="C178" i="156" s="1"/>
  <c r="C13" i="156"/>
  <c r="G37" i="156"/>
  <c r="G62" i="156" s="1"/>
  <c r="G90" i="156" s="1"/>
  <c r="G112" i="156" s="1"/>
  <c r="G134" i="156" s="1"/>
  <c r="G178" i="156" s="1"/>
  <c r="G13" i="156"/>
  <c r="B38" i="156"/>
  <c r="B63" i="156" s="1"/>
  <c r="B91" i="156" s="1"/>
  <c r="B113" i="156" s="1"/>
  <c r="B135" i="156" s="1"/>
  <c r="B179" i="156" s="1"/>
  <c r="B14" i="156"/>
  <c r="R157" i="156"/>
  <c r="R38" i="156"/>
  <c r="R63" i="156" s="1"/>
  <c r="R91" i="156" s="1"/>
  <c r="R113" i="156" s="1"/>
  <c r="R135" i="156" s="1"/>
  <c r="R179" i="156" s="1"/>
  <c r="R14" i="156"/>
  <c r="Q178" i="156"/>
  <c r="Q13" i="156"/>
  <c r="Q37" i="156"/>
  <c r="Q62" i="156" s="1"/>
  <c r="Q90" i="156" s="1"/>
  <c r="Q112" i="156" s="1"/>
  <c r="Q134" i="156" s="1"/>
  <c r="Q156" i="156" s="1"/>
  <c r="J37" i="155"/>
  <c r="J62" i="155" s="1"/>
  <c r="J90" i="155" s="1"/>
  <c r="J112" i="155" s="1"/>
  <c r="J134" i="155" s="1"/>
  <c r="J178" i="155" s="1"/>
  <c r="J13" i="155"/>
  <c r="H39" i="155"/>
  <c r="H64" i="155" s="1"/>
  <c r="H92" i="155" s="1"/>
  <c r="H114" i="155" s="1"/>
  <c r="H136" i="155" s="1"/>
  <c r="H180" i="155" s="1"/>
  <c r="H15" i="155"/>
  <c r="M14" i="155"/>
  <c r="M38" i="155"/>
  <c r="M63" i="155" s="1"/>
  <c r="M91" i="155" s="1"/>
  <c r="M113" i="155" s="1"/>
  <c r="M135" i="155" s="1"/>
  <c r="M179" i="155" s="1"/>
  <c r="G38" i="155"/>
  <c r="G63" i="155" s="1"/>
  <c r="G91" i="155" s="1"/>
  <c r="G113" i="155" s="1"/>
  <c r="G135" i="155" s="1"/>
  <c r="G157" i="155" s="1"/>
  <c r="G14" i="155"/>
  <c r="F13" i="155"/>
  <c r="F37" i="155"/>
  <c r="F62" i="155" s="1"/>
  <c r="F90" i="155" s="1"/>
  <c r="F112" i="155" s="1"/>
  <c r="F134" i="155" s="1"/>
  <c r="F178" i="155" s="1"/>
  <c r="I38" i="155"/>
  <c r="I63" i="155" s="1"/>
  <c r="I91" i="155" s="1"/>
  <c r="I113" i="155" s="1"/>
  <c r="I135" i="155" s="1"/>
  <c r="I179" i="155" s="1"/>
  <c r="I14" i="155"/>
  <c r="B13" i="155"/>
  <c r="B37" i="155"/>
  <c r="B62" i="155" s="1"/>
  <c r="B90" i="155" s="1"/>
  <c r="B112" i="155" s="1"/>
  <c r="B134" i="155" s="1"/>
  <c r="B156" i="155" s="1"/>
  <c r="D157" i="155"/>
  <c r="N13" i="155"/>
  <c r="N37" i="155"/>
  <c r="N62" i="155" s="1"/>
  <c r="N90" i="155" s="1"/>
  <c r="N112" i="155" s="1"/>
  <c r="N134" i="155" s="1"/>
  <c r="N156" i="155" s="1"/>
  <c r="R178" i="155"/>
  <c r="R13" i="155"/>
  <c r="R37" i="155"/>
  <c r="R62" i="155" s="1"/>
  <c r="R90" i="155" s="1"/>
  <c r="R112" i="155" s="1"/>
  <c r="R134" i="155" s="1"/>
  <c r="R156" i="155" s="1"/>
  <c r="Q14" i="155"/>
  <c r="Q38" i="155"/>
  <c r="Q63" i="155" s="1"/>
  <c r="Q91" i="155" s="1"/>
  <c r="Q113" i="155" s="1"/>
  <c r="Q135" i="155" s="1"/>
  <c r="Q179" i="155" s="1"/>
  <c r="P15" i="155"/>
  <c r="P39" i="155"/>
  <c r="P64" i="155" s="1"/>
  <c r="P92" i="155" s="1"/>
  <c r="P114" i="155" s="1"/>
  <c r="P136" i="155" s="1"/>
  <c r="P158" i="155" s="1"/>
  <c r="O38" i="155"/>
  <c r="O63" i="155" s="1"/>
  <c r="O91" i="155" s="1"/>
  <c r="O113" i="155" s="1"/>
  <c r="O135" i="155" s="1"/>
  <c r="O179" i="155" s="1"/>
  <c r="O14" i="155"/>
  <c r="E14" i="155"/>
  <c r="E38" i="155"/>
  <c r="E63" i="155" s="1"/>
  <c r="E91" i="155" s="1"/>
  <c r="E113" i="155" s="1"/>
  <c r="E135" i="155" s="1"/>
  <c r="E179" i="155" s="1"/>
  <c r="B155" i="155"/>
  <c r="J155" i="155"/>
  <c r="K155" i="155"/>
  <c r="K37" i="155"/>
  <c r="K62" i="155" s="1"/>
  <c r="K90" i="155" s="1"/>
  <c r="K112" i="155" s="1"/>
  <c r="K134" i="155" s="1"/>
  <c r="K156" i="155" s="1"/>
  <c r="K13" i="155"/>
  <c r="C38" i="155"/>
  <c r="C63" i="155" s="1"/>
  <c r="C91" i="155" s="1"/>
  <c r="C113" i="155" s="1"/>
  <c r="C135" i="155" s="1"/>
  <c r="C157" i="155" s="1"/>
  <c r="C14" i="155"/>
  <c r="L15" i="155"/>
  <c r="L39" i="155"/>
  <c r="L64" i="155" s="1"/>
  <c r="L92" i="155" s="1"/>
  <c r="L114" i="155" s="1"/>
  <c r="L136" i="155" s="1"/>
  <c r="L180" i="155" s="1"/>
  <c r="D15" i="155"/>
  <c r="D39" i="155"/>
  <c r="D64" i="155" s="1"/>
  <c r="D92" i="155" s="1"/>
  <c r="D114" i="155" s="1"/>
  <c r="D136" i="155" s="1"/>
  <c r="D180" i="155" s="1"/>
  <c r="H13" i="154"/>
  <c r="H37" i="154"/>
  <c r="H62" i="154" s="1"/>
  <c r="H90" i="154" s="1"/>
  <c r="H112" i="154" s="1"/>
  <c r="H134" i="154" s="1"/>
  <c r="H178" i="154" s="1"/>
  <c r="K38" i="154"/>
  <c r="K63" i="154" s="1"/>
  <c r="K91" i="154" s="1"/>
  <c r="K113" i="154" s="1"/>
  <c r="K135" i="154" s="1"/>
  <c r="K179" i="154" s="1"/>
  <c r="K14" i="154"/>
  <c r="O14" i="154"/>
  <c r="O38" i="154"/>
  <c r="O63" i="154" s="1"/>
  <c r="O91" i="154" s="1"/>
  <c r="O113" i="154" s="1"/>
  <c r="O135" i="154" s="1"/>
  <c r="O157" i="154" s="1"/>
  <c r="B155" i="154"/>
  <c r="R155" i="154"/>
  <c r="Q156" i="154"/>
  <c r="G156" i="154"/>
  <c r="P13" i="154"/>
  <c r="P37" i="154"/>
  <c r="P62" i="154" s="1"/>
  <c r="P90" i="154" s="1"/>
  <c r="P112" i="154" s="1"/>
  <c r="P134" i="154" s="1"/>
  <c r="P178" i="154" s="1"/>
  <c r="E157" i="154"/>
  <c r="E38" i="154"/>
  <c r="E63" i="154" s="1"/>
  <c r="E91" i="154" s="1"/>
  <c r="E113" i="154" s="1"/>
  <c r="E135" i="154" s="1"/>
  <c r="E179" i="154" s="1"/>
  <c r="E14" i="154"/>
  <c r="D178" i="154"/>
  <c r="D37" i="154"/>
  <c r="D62" i="154" s="1"/>
  <c r="D90" i="154" s="1"/>
  <c r="D112" i="154" s="1"/>
  <c r="D134" i="154" s="1"/>
  <c r="D156" i="154" s="1"/>
  <c r="D13" i="154"/>
  <c r="L178" i="154"/>
  <c r="L37" i="154"/>
  <c r="L62" i="154" s="1"/>
  <c r="L90" i="154" s="1"/>
  <c r="L112" i="154" s="1"/>
  <c r="L134" i="154" s="1"/>
  <c r="L156" i="154" s="1"/>
  <c r="L13" i="154"/>
  <c r="H155" i="154"/>
  <c r="C156" i="154"/>
  <c r="K156" i="154"/>
  <c r="J156" i="154"/>
  <c r="J178" i="154"/>
  <c r="J13" i="154"/>
  <c r="J37" i="154"/>
  <c r="J62" i="154" s="1"/>
  <c r="J90" i="154" s="1"/>
  <c r="J112" i="154" s="1"/>
  <c r="J134" i="154" s="1"/>
  <c r="I179" i="154"/>
  <c r="I157" i="154"/>
  <c r="I14" i="154"/>
  <c r="I38" i="154"/>
  <c r="I63" i="154" s="1"/>
  <c r="I91" i="154" s="1"/>
  <c r="I113" i="154" s="1"/>
  <c r="I135" i="154" s="1"/>
  <c r="N178" i="154"/>
  <c r="N156" i="154"/>
  <c r="N13" i="154"/>
  <c r="N37" i="154"/>
  <c r="N62" i="154" s="1"/>
  <c r="N90" i="154" s="1"/>
  <c r="N112" i="154" s="1"/>
  <c r="N134" i="154" s="1"/>
  <c r="M179" i="154"/>
  <c r="M157" i="154"/>
  <c r="M14" i="154"/>
  <c r="M38" i="154"/>
  <c r="M63" i="154" s="1"/>
  <c r="M91" i="154" s="1"/>
  <c r="M113" i="154" s="1"/>
  <c r="M135" i="154" s="1"/>
  <c r="F155" i="154"/>
  <c r="E156" i="154"/>
  <c r="C38" i="154"/>
  <c r="C63" i="154" s="1"/>
  <c r="C91" i="154" s="1"/>
  <c r="C113" i="154" s="1"/>
  <c r="C135" i="154" s="1"/>
  <c r="C157" i="154" s="1"/>
  <c r="C14" i="154"/>
  <c r="F156" i="154"/>
  <c r="F37" i="154"/>
  <c r="F62" i="154" s="1"/>
  <c r="F90" i="154" s="1"/>
  <c r="F112" i="154" s="1"/>
  <c r="F134" i="154" s="1"/>
  <c r="F178" i="154" s="1"/>
  <c r="F13" i="154"/>
  <c r="B156" i="154"/>
  <c r="B13" i="154"/>
  <c r="B37" i="154"/>
  <c r="B62" i="154" s="1"/>
  <c r="B90" i="154" s="1"/>
  <c r="B112" i="154" s="1"/>
  <c r="B134" i="154" s="1"/>
  <c r="B178" i="154" s="1"/>
  <c r="R13" i="154"/>
  <c r="R37" i="154"/>
  <c r="R62" i="154" s="1"/>
  <c r="R90" i="154" s="1"/>
  <c r="R112" i="154" s="1"/>
  <c r="R134" i="154" s="1"/>
  <c r="R178" i="154" s="1"/>
  <c r="Q14" i="154"/>
  <c r="Q38" i="154"/>
  <c r="Q63" i="154" s="1"/>
  <c r="Q91" i="154" s="1"/>
  <c r="Q113" i="154" s="1"/>
  <c r="Q135" i="154" s="1"/>
  <c r="Q179" i="154" s="1"/>
  <c r="G179" i="154"/>
  <c r="G14" i="154"/>
  <c r="G38" i="154"/>
  <c r="G63" i="154" s="1"/>
  <c r="G91" i="154" s="1"/>
  <c r="G113" i="154" s="1"/>
  <c r="G135" i="154" s="1"/>
  <c r="G157" i="154" s="1"/>
  <c r="H37" i="153"/>
  <c r="H62" i="153" s="1"/>
  <c r="H90" i="153" s="1"/>
  <c r="H112" i="153" s="1"/>
  <c r="H13" i="153"/>
  <c r="I14" i="153"/>
  <c r="I38" i="153"/>
  <c r="I63" i="153" s="1"/>
  <c r="I91" i="153" s="1"/>
  <c r="I113" i="153" s="1"/>
  <c r="O14" i="153"/>
  <c r="O38" i="153"/>
  <c r="O63" i="153" s="1"/>
  <c r="O91" i="153" s="1"/>
  <c r="O113" i="153" s="1"/>
  <c r="D13" i="153"/>
  <c r="D37" i="153"/>
  <c r="D62" i="153" s="1"/>
  <c r="D90" i="153" s="1"/>
  <c r="D112" i="153" s="1"/>
  <c r="L13" i="153"/>
  <c r="L37" i="153"/>
  <c r="L62" i="153" s="1"/>
  <c r="L90" i="153" s="1"/>
  <c r="L112" i="153" s="1"/>
  <c r="N15" i="153"/>
  <c r="N39" i="153"/>
  <c r="N64" i="153" s="1"/>
  <c r="N92" i="153" s="1"/>
  <c r="N114" i="153" s="1"/>
  <c r="H155" i="153"/>
  <c r="I156" i="153"/>
  <c r="F157" i="153"/>
  <c r="O156" i="153"/>
  <c r="D177" i="153"/>
  <c r="L155" i="153"/>
  <c r="M155" i="153"/>
  <c r="K178" i="153"/>
  <c r="Q178" i="153"/>
  <c r="P13" i="153"/>
  <c r="P37" i="153"/>
  <c r="P62" i="153" s="1"/>
  <c r="P90" i="153" s="1"/>
  <c r="P112" i="153" s="1"/>
  <c r="C14" i="153"/>
  <c r="C38" i="153"/>
  <c r="C63" i="153" s="1"/>
  <c r="C91" i="153" s="1"/>
  <c r="C113" i="153" s="1"/>
  <c r="G38" i="153"/>
  <c r="G63" i="153" s="1"/>
  <c r="G91" i="153" s="1"/>
  <c r="G113" i="153" s="1"/>
  <c r="G14" i="153"/>
  <c r="K14" i="153"/>
  <c r="K38" i="153"/>
  <c r="K63" i="153" s="1"/>
  <c r="K91" i="153" s="1"/>
  <c r="K113" i="153" s="1"/>
  <c r="Q38" i="153"/>
  <c r="Q63" i="153" s="1"/>
  <c r="Q91" i="153" s="1"/>
  <c r="Q113" i="153" s="1"/>
  <c r="Q14" i="153"/>
  <c r="E37" i="153"/>
  <c r="E62" i="153" s="1"/>
  <c r="E90" i="153" s="1"/>
  <c r="E112" i="153" s="1"/>
  <c r="E13" i="153"/>
  <c r="F39" i="153"/>
  <c r="F64" i="153" s="1"/>
  <c r="F92" i="153" s="1"/>
  <c r="F114" i="153" s="1"/>
  <c r="F15" i="153"/>
  <c r="M37" i="153"/>
  <c r="M62" i="153" s="1"/>
  <c r="M90" i="153" s="1"/>
  <c r="M112" i="153" s="1"/>
  <c r="M13" i="153"/>
  <c r="N13" i="114"/>
  <c r="N21" i="114"/>
  <c r="N14" i="114"/>
  <c r="N22" i="114"/>
  <c r="N30" i="114"/>
  <c r="N15" i="114"/>
  <c r="N23" i="114"/>
  <c r="N31" i="114"/>
  <c r="N16" i="114"/>
  <c r="N24" i="114"/>
  <c r="N32" i="114"/>
  <c r="N25" i="114"/>
  <c r="N33" i="114"/>
  <c r="N27" i="114"/>
  <c r="N12" i="114"/>
  <c r="N17" i="114"/>
  <c r="N18" i="114"/>
  <c r="N26" i="114"/>
  <c r="N34" i="114"/>
  <c r="N19" i="114"/>
  <c r="N29" i="114"/>
  <c r="N20" i="114"/>
  <c r="N28" i="114"/>
  <c r="O98" i="152" l="1"/>
  <c r="Q79" i="152"/>
  <c r="R79" i="152"/>
  <c r="P37" i="152"/>
  <c r="R81" i="152"/>
  <c r="R37" i="152"/>
  <c r="P156" i="160"/>
  <c r="B178" i="160"/>
  <c r="R98" i="152"/>
  <c r="N156" i="160"/>
  <c r="D156" i="160"/>
  <c r="R156" i="160" s="1"/>
  <c r="L21" i="152" s="1"/>
  <c r="C157" i="160"/>
  <c r="E156" i="160"/>
  <c r="R80" i="152"/>
  <c r="K157" i="160"/>
  <c r="F178" i="160"/>
  <c r="R20" i="152"/>
  <c r="M156" i="160"/>
  <c r="G179" i="160"/>
  <c r="O158" i="160"/>
  <c r="I156" i="160"/>
  <c r="F178" i="159"/>
  <c r="K178" i="159"/>
  <c r="K156" i="159"/>
  <c r="Q156" i="158"/>
  <c r="Q18" i="152"/>
  <c r="R177" i="158"/>
  <c r="K81" i="152" s="1"/>
  <c r="Q81" i="152" s="1"/>
  <c r="B156" i="158"/>
  <c r="J156" i="157"/>
  <c r="B178" i="157"/>
  <c r="M178" i="157"/>
  <c r="G157" i="157"/>
  <c r="R155" i="157"/>
  <c r="E20" i="152" s="1"/>
  <c r="Q20" i="152" s="1"/>
  <c r="S156" i="156"/>
  <c r="J21" i="152" s="1"/>
  <c r="P81" i="152"/>
  <c r="G156" i="156"/>
  <c r="B157" i="156"/>
  <c r="S80" i="152"/>
  <c r="V80" i="152" s="1"/>
  <c r="W80" i="152" s="1"/>
  <c r="X80" i="152" s="1"/>
  <c r="P98" i="152"/>
  <c r="C179" i="155"/>
  <c r="N178" i="155"/>
  <c r="H158" i="155"/>
  <c r="S155" i="155"/>
  <c r="D20" i="152" s="1"/>
  <c r="P20" i="152" s="1"/>
  <c r="K178" i="155"/>
  <c r="R156" i="154"/>
  <c r="Q157" i="154"/>
  <c r="S178" i="154"/>
  <c r="I82" i="152" s="1"/>
  <c r="C179" i="154"/>
  <c r="P156" i="154"/>
  <c r="S155" i="154"/>
  <c r="I20" i="152" s="1"/>
  <c r="H156" i="154"/>
  <c r="S156" i="154" s="1"/>
  <c r="I21" i="152" s="1"/>
  <c r="O79" i="152"/>
  <c r="O179" i="154"/>
  <c r="O18" i="152"/>
  <c r="O37" i="152"/>
  <c r="O19" i="152"/>
  <c r="S19" i="152" s="1"/>
  <c r="P134" i="153"/>
  <c r="P156" i="153" s="1"/>
  <c r="I135" i="153"/>
  <c r="I157" i="153" s="1"/>
  <c r="B14" i="153"/>
  <c r="B38" i="153"/>
  <c r="B63" i="153" s="1"/>
  <c r="B91" i="153" s="1"/>
  <c r="B113" i="153" s="1"/>
  <c r="K135" i="153"/>
  <c r="K157" i="153" s="1"/>
  <c r="C135" i="153"/>
  <c r="C157" i="153" s="1"/>
  <c r="L134" i="153"/>
  <c r="L156" i="153" s="1"/>
  <c r="O135" i="153"/>
  <c r="O157" i="153" s="1"/>
  <c r="R134" i="153"/>
  <c r="R178" i="153" s="1"/>
  <c r="J14" i="153"/>
  <c r="J38" i="153"/>
  <c r="J63" i="153" s="1"/>
  <c r="J91" i="153" s="1"/>
  <c r="J113" i="153" s="1"/>
  <c r="E134" i="153"/>
  <c r="E178" i="153" s="1"/>
  <c r="F136" i="153"/>
  <c r="F180" i="153" s="1"/>
  <c r="S177" i="153"/>
  <c r="C81" i="152" s="1"/>
  <c r="O81" i="152" s="1"/>
  <c r="R38" i="153"/>
  <c r="R63" i="153" s="1"/>
  <c r="R91" i="153" s="1"/>
  <c r="R113" i="153" s="1"/>
  <c r="R14" i="153"/>
  <c r="E155" i="153"/>
  <c r="S155" i="153" s="1"/>
  <c r="C20" i="152" s="1"/>
  <c r="M134" i="153"/>
  <c r="M178" i="153" s="1"/>
  <c r="G135" i="153"/>
  <c r="G179" i="153" s="1"/>
  <c r="H134" i="153"/>
  <c r="H156" i="153" s="1"/>
  <c r="J134" i="153"/>
  <c r="J178" i="153" s="1"/>
  <c r="Q135" i="153"/>
  <c r="Q179" i="153" s="1"/>
  <c r="N136" i="153"/>
  <c r="N180" i="153" s="1"/>
  <c r="D134" i="153"/>
  <c r="D156" i="153" s="1"/>
  <c r="B134" i="153"/>
  <c r="B156" i="153" s="1"/>
  <c r="N179" i="153"/>
  <c r="K179" i="153"/>
  <c r="D178" i="153"/>
  <c r="P178" i="153"/>
  <c r="N158" i="153"/>
  <c r="P38" i="160"/>
  <c r="P63" i="160" s="1"/>
  <c r="P91" i="160" s="1"/>
  <c r="P113" i="160" s="1"/>
  <c r="P135" i="160" s="1"/>
  <c r="P179" i="160" s="1"/>
  <c r="P14" i="160"/>
  <c r="N38" i="160"/>
  <c r="N63" i="160" s="1"/>
  <c r="N91" i="160" s="1"/>
  <c r="N113" i="160" s="1"/>
  <c r="N135" i="160" s="1"/>
  <c r="N179" i="160" s="1"/>
  <c r="N14" i="160"/>
  <c r="K39" i="160"/>
  <c r="K64" i="160" s="1"/>
  <c r="K92" i="160" s="1"/>
  <c r="K114" i="160" s="1"/>
  <c r="K136" i="160" s="1"/>
  <c r="K180" i="160" s="1"/>
  <c r="K15" i="160"/>
  <c r="G158" i="160"/>
  <c r="G39" i="160"/>
  <c r="G64" i="160" s="1"/>
  <c r="G92" i="160" s="1"/>
  <c r="G114" i="160" s="1"/>
  <c r="G136" i="160" s="1"/>
  <c r="G180" i="160" s="1"/>
  <c r="G15" i="160"/>
  <c r="L38" i="160"/>
  <c r="L63" i="160" s="1"/>
  <c r="L91" i="160" s="1"/>
  <c r="L113" i="160" s="1"/>
  <c r="L135" i="160" s="1"/>
  <c r="L179" i="160" s="1"/>
  <c r="L14" i="160"/>
  <c r="E38" i="160"/>
  <c r="E63" i="160" s="1"/>
  <c r="E91" i="160" s="1"/>
  <c r="E113" i="160" s="1"/>
  <c r="E135" i="160" s="1"/>
  <c r="E179" i="160" s="1"/>
  <c r="E14" i="160"/>
  <c r="Q38" i="160"/>
  <c r="Q63" i="160" s="1"/>
  <c r="Q91" i="160" s="1"/>
  <c r="Q113" i="160" s="1"/>
  <c r="Q135" i="160" s="1"/>
  <c r="Q157" i="160" s="1"/>
  <c r="Q14" i="160"/>
  <c r="M157" i="160"/>
  <c r="M38" i="160"/>
  <c r="M63" i="160" s="1"/>
  <c r="M91" i="160" s="1"/>
  <c r="M113" i="160" s="1"/>
  <c r="M135" i="160" s="1"/>
  <c r="M179" i="160" s="1"/>
  <c r="M14" i="160"/>
  <c r="H38" i="160"/>
  <c r="H63" i="160" s="1"/>
  <c r="H91" i="160" s="1"/>
  <c r="H113" i="160" s="1"/>
  <c r="H135" i="160" s="1"/>
  <c r="H179" i="160" s="1"/>
  <c r="H14" i="160"/>
  <c r="D38" i="160"/>
  <c r="D63" i="160" s="1"/>
  <c r="D91" i="160" s="1"/>
  <c r="D113" i="160" s="1"/>
  <c r="D135" i="160" s="1"/>
  <c r="D179" i="160" s="1"/>
  <c r="D14" i="160"/>
  <c r="B38" i="160"/>
  <c r="B63" i="160" s="1"/>
  <c r="B91" i="160" s="1"/>
  <c r="B113" i="160" s="1"/>
  <c r="B135" i="160" s="1"/>
  <c r="B157" i="160" s="1"/>
  <c r="B14" i="160"/>
  <c r="C158" i="160"/>
  <c r="C39" i="160"/>
  <c r="C64" i="160" s="1"/>
  <c r="C92" i="160" s="1"/>
  <c r="C114" i="160" s="1"/>
  <c r="C136" i="160" s="1"/>
  <c r="C180" i="160" s="1"/>
  <c r="C15" i="160"/>
  <c r="O40" i="160"/>
  <c r="O65" i="160" s="1"/>
  <c r="O93" i="160" s="1"/>
  <c r="O115" i="160" s="1"/>
  <c r="O137" i="160" s="1"/>
  <c r="O181" i="160" s="1"/>
  <c r="O16" i="160"/>
  <c r="F38" i="160"/>
  <c r="F63" i="160" s="1"/>
  <c r="F91" i="160" s="1"/>
  <c r="F113" i="160" s="1"/>
  <c r="F135" i="160" s="1"/>
  <c r="F157" i="160" s="1"/>
  <c r="F14" i="160"/>
  <c r="J38" i="160"/>
  <c r="J63" i="160" s="1"/>
  <c r="J91" i="160" s="1"/>
  <c r="J113" i="160" s="1"/>
  <c r="J135" i="160" s="1"/>
  <c r="J179" i="160" s="1"/>
  <c r="J14" i="160"/>
  <c r="I157" i="160"/>
  <c r="I38" i="160"/>
  <c r="I63" i="160" s="1"/>
  <c r="I91" i="160" s="1"/>
  <c r="I113" i="160" s="1"/>
  <c r="I135" i="160" s="1"/>
  <c r="I179" i="160" s="1"/>
  <c r="I14" i="160"/>
  <c r="F38" i="159"/>
  <c r="F63" i="159" s="1"/>
  <c r="F91" i="159" s="1"/>
  <c r="F113" i="159" s="1"/>
  <c r="F135" i="159" s="1"/>
  <c r="F179" i="159" s="1"/>
  <c r="F14" i="159"/>
  <c r="D38" i="159"/>
  <c r="D63" i="159" s="1"/>
  <c r="D91" i="159" s="1"/>
  <c r="D113" i="159" s="1"/>
  <c r="D135" i="159" s="1"/>
  <c r="D179" i="159" s="1"/>
  <c r="D14" i="159"/>
  <c r="G39" i="159"/>
  <c r="G64" i="159" s="1"/>
  <c r="G92" i="159" s="1"/>
  <c r="G114" i="159" s="1"/>
  <c r="G136" i="159" s="1"/>
  <c r="G180" i="159" s="1"/>
  <c r="G15" i="159"/>
  <c r="P156" i="159"/>
  <c r="O157" i="159"/>
  <c r="I178" i="159"/>
  <c r="J156" i="159"/>
  <c r="H156" i="159"/>
  <c r="M156" i="159"/>
  <c r="Q156" i="159"/>
  <c r="E156" i="159"/>
  <c r="R156" i="159" s="1"/>
  <c r="F21" i="152" s="1"/>
  <c r="C179" i="159"/>
  <c r="N178" i="159"/>
  <c r="L156" i="159"/>
  <c r="B178" i="159"/>
  <c r="R178" i="159" s="1"/>
  <c r="F82" i="152" s="1"/>
  <c r="K157" i="159"/>
  <c r="P38" i="159"/>
  <c r="P63" i="159" s="1"/>
  <c r="P91" i="159" s="1"/>
  <c r="P113" i="159" s="1"/>
  <c r="P135" i="159" s="1"/>
  <c r="P179" i="159" s="1"/>
  <c r="P14" i="159"/>
  <c r="O39" i="159"/>
  <c r="O64" i="159" s="1"/>
  <c r="O92" i="159" s="1"/>
  <c r="O114" i="159" s="1"/>
  <c r="O136" i="159" s="1"/>
  <c r="O180" i="159" s="1"/>
  <c r="O15" i="159"/>
  <c r="I38" i="159"/>
  <c r="I63" i="159" s="1"/>
  <c r="I91" i="159" s="1"/>
  <c r="I113" i="159" s="1"/>
  <c r="I135" i="159" s="1"/>
  <c r="I157" i="159" s="1"/>
  <c r="I14" i="159"/>
  <c r="J38" i="159"/>
  <c r="J63" i="159" s="1"/>
  <c r="J91" i="159" s="1"/>
  <c r="J113" i="159" s="1"/>
  <c r="J135" i="159" s="1"/>
  <c r="J179" i="159" s="1"/>
  <c r="J14" i="159"/>
  <c r="H38" i="159"/>
  <c r="H63" i="159" s="1"/>
  <c r="H91" i="159" s="1"/>
  <c r="H113" i="159" s="1"/>
  <c r="H135" i="159" s="1"/>
  <c r="H179" i="159" s="1"/>
  <c r="H14" i="159"/>
  <c r="M38" i="159"/>
  <c r="M63" i="159" s="1"/>
  <c r="M91" i="159" s="1"/>
  <c r="M113" i="159" s="1"/>
  <c r="M135" i="159" s="1"/>
  <c r="M179" i="159" s="1"/>
  <c r="M14" i="159"/>
  <c r="Q38" i="159"/>
  <c r="Q63" i="159" s="1"/>
  <c r="Q91" i="159" s="1"/>
  <c r="Q113" i="159" s="1"/>
  <c r="Q135" i="159" s="1"/>
  <c r="Q179" i="159" s="1"/>
  <c r="Q14" i="159"/>
  <c r="E38" i="159"/>
  <c r="E63" i="159" s="1"/>
  <c r="E91" i="159" s="1"/>
  <c r="E113" i="159" s="1"/>
  <c r="E135" i="159" s="1"/>
  <c r="E179" i="159" s="1"/>
  <c r="E14" i="159"/>
  <c r="C39" i="159"/>
  <c r="C64" i="159" s="1"/>
  <c r="C92" i="159" s="1"/>
  <c r="C114" i="159" s="1"/>
  <c r="C136" i="159" s="1"/>
  <c r="C158" i="159" s="1"/>
  <c r="C15" i="159"/>
  <c r="N38" i="159"/>
  <c r="N63" i="159" s="1"/>
  <c r="N91" i="159" s="1"/>
  <c r="N113" i="159" s="1"/>
  <c r="N135" i="159" s="1"/>
  <c r="N179" i="159" s="1"/>
  <c r="N14" i="159"/>
  <c r="L38" i="159"/>
  <c r="L63" i="159" s="1"/>
  <c r="L91" i="159" s="1"/>
  <c r="L113" i="159" s="1"/>
  <c r="L135" i="159" s="1"/>
  <c r="L179" i="159" s="1"/>
  <c r="L14" i="159"/>
  <c r="B38" i="159"/>
  <c r="B63" i="159" s="1"/>
  <c r="B91" i="159" s="1"/>
  <c r="B113" i="159" s="1"/>
  <c r="B135" i="159" s="1"/>
  <c r="B179" i="159" s="1"/>
  <c r="B14" i="159"/>
  <c r="K39" i="159"/>
  <c r="K64" i="159" s="1"/>
  <c r="K92" i="159" s="1"/>
  <c r="K114" i="159" s="1"/>
  <c r="K136" i="159" s="1"/>
  <c r="K180" i="159" s="1"/>
  <c r="K15" i="159"/>
  <c r="G156" i="158"/>
  <c r="P38" i="158"/>
  <c r="P63" i="158" s="1"/>
  <c r="P91" i="158" s="1"/>
  <c r="P113" i="158" s="1"/>
  <c r="P135" i="158" s="1"/>
  <c r="P179" i="158" s="1"/>
  <c r="P14" i="158"/>
  <c r="F39" i="158"/>
  <c r="F64" i="158" s="1"/>
  <c r="F92" i="158" s="1"/>
  <c r="F114" i="158" s="1"/>
  <c r="F136" i="158" s="1"/>
  <c r="F180" i="158" s="1"/>
  <c r="F15" i="158"/>
  <c r="J156" i="158"/>
  <c r="M178" i="158"/>
  <c r="R178" i="158" s="1"/>
  <c r="K82" i="152" s="1"/>
  <c r="O38" i="158"/>
  <c r="O63" i="158" s="1"/>
  <c r="O91" i="158" s="1"/>
  <c r="O113" i="158" s="1"/>
  <c r="O135" i="158" s="1"/>
  <c r="O179" i="158" s="1"/>
  <c r="O14" i="158"/>
  <c r="I38" i="158"/>
  <c r="I63" i="158" s="1"/>
  <c r="I91" i="158" s="1"/>
  <c r="I113" i="158" s="1"/>
  <c r="I135" i="158" s="1"/>
  <c r="I157" i="158" s="1"/>
  <c r="I14" i="158"/>
  <c r="D38" i="158"/>
  <c r="D63" i="158" s="1"/>
  <c r="D91" i="158" s="1"/>
  <c r="D113" i="158" s="1"/>
  <c r="D135" i="158" s="1"/>
  <c r="D179" i="158" s="1"/>
  <c r="D14" i="158"/>
  <c r="K38" i="158"/>
  <c r="K63" i="158" s="1"/>
  <c r="K91" i="158" s="1"/>
  <c r="K113" i="158" s="1"/>
  <c r="K135" i="158" s="1"/>
  <c r="K157" i="158" s="1"/>
  <c r="K14" i="158"/>
  <c r="E38" i="158"/>
  <c r="E63" i="158" s="1"/>
  <c r="E91" i="158" s="1"/>
  <c r="E113" i="158" s="1"/>
  <c r="E135" i="158" s="1"/>
  <c r="E157" i="158" s="1"/>
  <c r="E14" i="158"/>
  <c r="H38" i="158"/>
  <c r="H63" i="158" s="1"/>
  <c r="H91" i="158" s="1"/>
  <c r="H113" i="158" s="1"/>
  <c r="H135" i="158" s="1"/>
  <c r="H179" i="158" s="1"/>
  <c r="H14" i="158"/>
  <c r="C38" i="158"/>
  <c r="C63" i="158" s="1"/>
  <c r="C91" i="158" s="1"/>
  <c r="C113" i="158" s="1"/>
  <c r="C135" i="158" s="1"/>
  <c r="C179" i="158" s="1"/>
  <c r="C14" i="158"/>
  <c r="G38" i="158"/>
  <c r="G63" i="158" s="1"/>
  <c r="G91" i="158" s="1"/>
  <c r="G113" i="158" s="1"/>
  <c r="G135" i="158" s="1"/>
  <c r="G179" i="158" s="1"/>
  <c r="G14" i="158"/>
  <c r="J38" i="158"/>
  <c r="J63" i="158" s="1"/>
  <c r="J91" i="158" s="1"/>
  <c r="J113" i="158" s="1"/>
  <c r="J135" i="158" s="1"/>
  <c r="J157" i="158" s="1"/>
  <c r="J14" i="158"/>
  <c r="M38" i="158"/>
  <c r="M63" i="158" s="1"/>
  <c r="M91" i="158" s="1"/>
  <c r="M113" i="158" s="1"/>
  <c r="M135" i="158" s="1"/>
  <c r="M179" i="158" s="1"/>
  <c r="M14" i="158"/>
  <c r="N15" i="158"/>
  <c r="N39" i="158"/>
  <c r="N64" i="158" s="1"/>
  <c r="N92" i="158" s="1"/>
  <c r="N114" i="158" s="1"/>
  <c r="N136" i="158" s="1"/>
  <c r="N180" i="158" s="1"/>
  <c r="Q38" i="158"/>
  <c r="Q63" i="158" s="1"/>
  <c r="Q91" i="158" s="1"/>
  <c r="Q113" i="158" s="1"/>
  <c r="Q135" i="158" s="1"/>
  <c r="Q157" i="158" s="1"/>
  <c r="Q14" i="158"/>
  <c r="L38" i="158"/>
  <c r="L63" i="158" s="1"/>
  <c r="L91" i="158" s="1"/>
  <c r="L113" i="158" s="1"/>
  <c r="L135" i="158" s="1"/>
  <c r="L179" i="158" s="1"/>
  <c r="L14" i="158"/>
  <c r="B38" i="158"/>
  <c r="B63" i="158" s="1"/>
  <c r="B91" i="158" s="1"/>
  <c r="B113" i="158" s="1"/>
  <c r="B135" i="158" s="1"/>
  <c r="B157" i="158" s="1"/>
  <c r="B14" i="158"/>
  <c r="J157" i="157"/>
  <c r="J14" i="157"/>
  <c r="J38" i="157"/>
  <c r="J63" i="157" s="1"/>
  <c r="J91" i="157" s="1"/>
  <c r="J113" i="157" s="1"/>
  <c r="J135" i="157" s="1"/>
  <c r="J179" i="157" s="1"/>
  <c r="M14" i="157"/>
  <c r="M38" i="157"/>
  <c r="M63" i="157" s="1"/>
  <c r="M91" i="157" s="1"/>
  <c r="M113" i="157" s="1"/>
  <c r="M135" i="157" s="1"/>
  <c r="M179" i="157" s="1"/>
  <c r="G39" i="157"/>
  <c r="G64" i="157" s="1"/>
  <c r="G92" i="157" s="1"/>
  <c r="G114" i="157" s="1"/>
  <c r="G136" i="157" s="1"/>
  <c r="G180" i="157" s="1"/>
  <c r="G15" i="157"/>
  <c r="N156" i="157"/>
  <c r="C156" i="157"/>
  <c r="R156" i="157" s="1"/>
  <c r="E21" i="152" s="1"/>
  <c r="K156" i="157"/>
  <c r="Q178" i="157"/>
  <c r="P156" i="157"/>
  <c r="D157" i="157"/>
  <c r="E156" i="157"/>
  <c r="O156" i="157"/>
  <c r="I156" i="157"/>
  <c r="B38" i="157"/>
  <c r="B63" i="157" s="1"/>
  <c r="B91" i="157" s="1"/>
  <c r="B113" i="157" s="1"/>
  <c r="B135" i="157" s="1"/>
  <c r="B179" i="157" s="1"/>
  <c r="B14" i="157"/>
  <c r="L39" i="157"/>
  <c r="L64" i="157" s="1"/>
  <c r="L92" i="157" s="1"/>
  <c r="L114" i="157" s="1"/>
  <c r="L136" i="157" s="1"/>
  <c r="L180" i="157" s="1"/>
  <c r="L15" i="157"/>
  <c r="N14" i="157"/>
  <c r="N38" i="157"/>
  <c r="N63" i="157" s="1"/>
  <c r="N91" i="157" s="1"/>
  <c r="N113" i="157" s="1"/>
  <c r="N135" i="157" s="1"/>
  <c r="N157" i="157" s="1"/>
  <c r="C38" i="157"/>
  <c r="C63" i="157" s="1"/>
  <c r="C91" i="157" s="1"/>
  <c r="C113" i="157" s="1"/>
  <c r="C135" i="157" s="1"/>
  <c r="C179" i="157" s="1"/>
  <c r="C14" i="157"/>
  <c r="K38" i="157"/>
  <c r="K63" i="157" s="1"/>
  <c r="K91" i="157" s="1"/>
  <c r="K113" i="157" s="1"/>
  <c r="K135" i="157" s="1"/>
  <c r="K157" i="157" s="1"/>
  <c r="K14" i="157"/>
  <c r="Q38" i="157"/>
  <c r="Q63" i="157" s="1"/>
  <c r="Q91" i="157" s="1"/>
  <c r="Q113" i="157" s="1"/>
  <c r="Q135" i="157" s="1"/>
  <c r="Q179" i="157" s="1"/>
  <c r="Q14" i="157"/>
  <c r="P38" i="157"/>
  <c r="P63" i="157" s="1"/>
  <c r="P91" i="157" s="1"/>
  <c r="P113" i="157" s="1"/>
  <c r="P135" i="157" s="1"/>
  <c r="P179" i="157" s="1"/>
  <c r="P14" i="157"/>
  <c r="D39" i="157"/>
  <c r="D64" i="157" s="1"/>
  <c r="D92" i="157" s="1"/>
  <c r="D114" i="157" s="1"/>
  <c r="D136" i="157" s="1"/>
  <c r="D180" i="157" s="1"/>
  <c r="D15" i="157"/>
  <c r="E38" i="157"/>
  <c r="E63" i="157" s="1"/>
  <c r="E91" i="157" s="1"/>
  <c r="E113" i="157" s="1"/>
  <c r="E135" i="157" s="1"/>
  <c r="E179" i="157" s="1"/>
  <c r="E14" i="157"/>
  <c r="O38" i="157"/>
  <c r="O63" i="157" s="1"/>
  <c r="O91" i="157" s="1"/>
  <c r="O113" i="157" s="1"/>
  <c r="O135" i="157" s="1"/>
  <c r="O157" i="157" s="1"/>
  <c r="O14" i="157"/>
  <c r="I38" i="157"/>
  <c r="I63" i="157" s="1"/>
  <c r="I91" i="157" s="1"/>
  <c r="I113" i="157" s="1"/>
  <c r="I135" i="157" s="1"/>
  <c r="I179" i="157" s="1"/>
  <c r="I14" i="157"/>
  <c r="F38" i="157"/>
  <c r="F63" i="157" s="1"/>
  <c r="F91" i="157" s="1"/>
  <c r="F113" i="157" s="1"/>
  <c r="F135" i="157" s="1"/>
  <c r="F179" i="157" s="1"/>
  <c r="F14" i="157"/>
  <c r="H39" i="157"/>
  <c r="H64" i="157" s="1"/>
  <c r="H92" i="157" s="1"/>
  <c r="H114" i="157" s="1"/>
  <c r="H136" i="157" s="1"/>
  <c r="H158" i="157" s="1"/>
  <c r="H15" i="157"/>
  <c r="K178" i="156"/>
  <c r="S178" i="156" s="1"/>
  <c r="J82" i="152" s="1"/>
  <c r="L15" i="156"/>
  <c r="L39" i="156"/>
  <c r="L64" i="156" s="1"/>
  <c r="L92" i="156" s="1"/>
  <c r="L114" i="156" s="1"/>
  <c r="L136" i="156" s="1"/>
  <c r="L158" i="156" s="1"/>
  <c r="R15" i="156"/>
  <c r="R39" i="156"/>
  <c r="R64" i="156" s="1"/>
  <c r="R92" i="156" s="1"/>
  <c r="R114" i="156" s="1"/>
  <c r="R136" i="156" s="1"/>
  <c r="R180" i="156" s="1"/>
  <c r="B158" i="156"/>
  <c r="B15" i="156"/>
  <c r="B39" i="156"/>
  <c r="B64" i="156" s="1"/>
  <c r="B92" i="156" s="1"/>
  <c r="B114" i="156" s="1"/>
  <c r="B136" i="156" s="1"/>
  <c r="B180" i="156" s="1"/>
  <c r="G38" i="156"/>
  <c r="G63" i="156" s="1"/>
  <c r="G91" i="156" s="1"/>
  <c r="G113" i="156" s="1"/>
  <c r="G135" i="156" s="1"/>
  <c r="G157" i="156" s="1"/>
  <c r="G14" i="156"/>
  <c r="C14" i="156"/>
  <c r="C38" i="156"/>
  <c r="C63" i="156" s="1"/>
  <c r="C91" i="156" s="1"/>
  <c r="C113" i="156" s="1"/>
  <c r="C135" i="156" s="1"/>
  <c r="C157" i="156" s="1"/>
  <c r="N39" i="156"/>
  <c r="N64" i="156" s="1"/>
  <c r="N92" i="156" s="1"/>
  <c r="N114" i="156" s="1"/>
  <c r="N136" i="156" s="1"/>
  <c r="N158" i="156" s="1"/>
  <c r="N15" i="156"/>
  <c r="F180" i="156"/>
  <c r="F39" i="156"/>
  <c r="F64" i="156" s="1"/>
  <c r="F92" i="156" s="1"/>
  <c r="F114" i="156" s="1"/>
  <c r="F136" i="156" s="1"/>
  <c r="F158" i="156" s="1"/>
  <c r="F15" i="156"/>
  <c r="J180" i="156"/>
  <c r="J15" i="156"/>
  <c r="J39" i="156"/>
  <c r="J64" i="156" s="1"/>
  <c r="J92" i="156" s="1"/>
  <c r="J114" i="156" s="1"/>
  <c r="J136" i="156" s="1"/>
  <c r="J158" i="156" s="1"/>
  <c r="O38" i="156"/>
  <c r="O63" i="156" s="1"/>
  <c r="O91" i="156" s="1"/>
  <c r="O113" i="156" s="1"/>
  <c r="O135" i="156" s="1"/>
  <c r="O157" i="156" s="1"/>
  <c r="O14" i="156"/>
  <c r="K14" i="156"/>
  <c r="K38" i="156"/>
  <c r="K63" i="156" s="1"/>
  <c r="K91" i="156" s="1"/>
  <c r="K113" i="156" s="1"/>
  <c r="K135" i="156" s="1"/>
  <c r="K157" i="156" s="1"/>
  <c r="L157" i="156"/>
  <c r="Q38" i="156"/>
  <c r="Q63" i="156" s="1"/>
  <c r="Q91" i="156" s="1"/>
  <c r="Q113" i="156" s="1"/>
  <c r="Q135" i="156" s="1"/>
  <c r="Q179" i="156" s="1"/>
  <c r="Q14" i="156"/>
  <c r="P39" i="156"/>
  <c r="P64" i="156" s="1"/>
  <c r="P92" i="156" s="1"/>
  <c r="P114" i="156" s="1"/>
  <c r="P136" i="156" s="1"/>
  <c r="P180" i="156" s="1"/>
  <c r="P15" i="156"/>
  <c r="H15" i="156"/>
  <c r="H39" i="156"/>
  <c r="H64" i="156" s="1"/>
  <c r="H92" i="156" s="1"/>
  <c r="H114" i="156" s="1"/>
  <c r="H136" i="156" s="1"/>
  <c r="H180" i="156" s="1"/>
  <c r="I14" i="156"/>
  <c r="I38" i="156"/>
  <c r="I63" i="156" s="1"/>
  <c r="I91" i="156" s="1"/>
  <c r="I113" i="156" s="1"/>
  <c r="I135" i="156" s="1"/>
  <c r="I179" i="156" s="1"/>
  <c r="E38" i="156"/>
  <c r="E63" i="156" s="1"/>
  <c r="E91" i="156" s="1"/>
  <c r="E113" i="156" s="1"/>
  <c r="E135" i="156" s="1"/>
  <c r="E157" i="156" s="1"/>
  <c r="E14" i="156"/>
  <c r="M14" i="156"/>
  <c r="M38" i="156"/>
  <c r="M63" i="156" s="1"/>
  <c r="M91" i="156" s="1"/>
  <c r="M113" i="156" s="1"/>
  <c r="M135" i="156" s="1"/>
  <c r="M179" i="156" s="1"/>
  <c r="D39" i="156"/>
  <c r="D64" i="156" s="1"/>
  <c r="D92" i="156" s="1"/>
  <c r="D114" i="156" s="1"/>
  <c r="D136" i="156" s="1"/>
  <c r="D180" i="156" s="1"/>
  <c r="D15" i="156"/>
  <c r="K14" i="155"/>
  <c r="K38" i="155"/>
  <c r="K63" i="155" s="1"/>
  <c r="K91" i="155" s="1"/>
  <c r="K113" i="155" s="1"/>
  <c r="K135" i="155" s="1"/>
  <c r="K179" i="155" s="1"/>
  <c r="P40" i="155"/>
  <c r="P65" i="155" s="1"/>
  <c r="P93" i="155" s="1"/>
  <c r="P115" i="155" s="1"/>
  <c r="P137" i="155" s="1"/>
  <c r="P159" i="155" s="1"/>
  <c r="P16" i="155"/>
  <c r="G39" i="155"/>
  <c r="G64" i="155" s="1"/>
  <c r="G92" i="155" s="1"/>
  <c r="G114" i="155" s="1"/>
  <c r="G136" i="155" s="1"/>
  <c r="G158" i="155" s="1"/>
  <c r="G15" i="155"/>
  <c r="J38" i="155"/>
  <c r="J63" i="155" s="1"/>
  <c r="J91" i="155" s="1"/>
  <c r="J113" i="155" s="1"/>
  <c r="J135" i="155" s="1"/>
  <c r="J179" i="155" s="1"/>
  <c r="J14" i="155"/>
  <c r="D40" i="155"/>
  <c r="D65" i="155" s="1"/>
  <c r="D93" i="155" s="1"/>
  <c r="D115" i="155" s="1"/>
  <c r="D137" i="155" s="1"/>
  <c r="D159" i="155" s="1"/>
  <c r="D16" i="155"/>
  <c r="L40" i="155"/>
  <c r="L65" i="155" s="1"/>
  <c r="L93" i="155" s="1"/>
  <c r="L115" i="155" s="1"/>
  <c r="L137" i="155" s="1"/>
  <c r="L181" i="155" s="1"/>
  <c r="L16" i="155"/>
  <c r="E157" i="155"/>
  <c r="O157" i="155"/>
  <c r="P180" i="155"/>
  <c r="Q158" i="155"/>
  <c r="Q180" i="155"/>
  <c r="Q39" i="155"/>
  <c r="Q64" i="155" s="1"/>
  <c r="Q92" i="155" s="1"/>
  <c r="Q114" i="155" s="1"/>
  <c r="Q136" i="155" s="1"/>
  <c r="Q15" i="155"/>
  <c r="B157" i="155"/>
  <c r="B179" i="155"/>
  <c r="B38" i="155"/>
  <c r="B63" i="155" s="1"/>
  <c r="B91" i="155" s="1"/>
  <c r="B113" i="155" s="1"/>
  <c r="B135" i="155" s="1"/>
  <c r="B14" i="155"/>
  <c r="F157" i="155"/>
  <c r="F179" i="155"/>
  <c r="F38" i="155"/>
  <c r="F63" i="155" s="1"/>
  <c r="F91" i="155" s="1"/>
  <c r="F113" i="155" s="1"/>
  <c r="F135" i="155" s="1"/>
  <c r="F14" i="155"/>
  <c r="M180" i="155"/>
  <c r="M158" i="155"/>
  <c r="M39" i="155"/>
  <c r="M64" i="155" s="1"/>
  <c r="M92" i="155" s="1"/>
  <c r="M114" i="155" s="1"/>
  <c r="M136" i="155" s="1"/>
  <c r="M15" i="155"/>
  <c r="H181" i="155"/>
  <c r="H159" i="155"/>
  <c r="H40" i="155"/>
  <c r="H65" i="155" s="1"/>
  <c r="H93" i="155" s="1"/>
  <c r="H115" i="155" s="1"/>
  <c r="H137" i="155" s="1"/>
  <c r="H16" i="155"/>
  <c r="D158" i="155"/>
  <c r="L158" i="155"/>
  <c r="Q157" i="155"/>
  <c r="B178" i="155"/>
  <c r="S178" i="155" s="1"/>
  <c r="D82" i="152" s="1"/>
  <c r="I157" i="155"/>
  <c r="F156" i="155"/>
  <c r="S156" i="155" s="1"/>
  <c r="D21" i="152" s="1"/>
  <c r="G179" i="155"/>
  <c r="M157" i="155"/>
  <c r="J156" i="155"/>
  <c r="C39" i="155"/>
  <c r="C64" i="155" s="1"/>
  <c r="C92" i="155" s="1"/>
  <c r="C114" i="155" s="1"/>
  <c r="C136" i="155" s="1"/>
  <c r="C180" i="155" s="1"/>
  <c r="C15" i="155"/>
  <c r="E39" i="155"/>
  <c r="E64" i="155" s="1"/>
  <c r="E92" i="155" s="1"/>
  <c r="E114" i="155" s="1"/>
  <c r="E136" i="155" s="1"/>
  <c r="E158" i="155" s="1"/>
  <c r="E15" i="155"/>
  <c r="R157" i="155"/>
  <c r="R38" i="155"/>
  <c r="R63" i="155" s="1"/>
  <c r="R91" i="155" s="1"/>
  <c r="R113" i="155" s="1"/>
  <c r="R135" i="155" s="1"/>
  <c r="R179" i="155" s="1"/>
  <c r="R14" i="155"/>
  <c r="N38" i="155"/>
  <c r="N63" i="155" s="1"/>
  <c r="N91" i="155" s="1"/>
  <c r="N113" i="155" s="1"/>
  <c r="N135" i="155" s="1"/>
  <c r="N179" i="155" s="1"/>
  <c r="N14" i="155"/>
  <c r="I39" i="155"/>
  <c r="I64" i="155" s="1"/>
  <c r="I92" i="155" s="1"/>
  <c r="I114" i="155" s="1"/>
  <c r="I136" i="155" s="1"/>
  <c r="I180" i="155" s="1"/>
  <c r="I15" i="155"/>
  <c r="O15" i="155"/>
  <c r="O39" i="155"/>
  <c r="O64" i="155" s="1"/>
  <c r="O92" i="155" s="1"/>
  <c r="O114" i="155" s="1"/>
  <c r="O136" i="155" s="1"/>
  <c r="O180" i="155" s="1"/>
  <c r="M39" i="154"/>
  <c r="M64" i="154" s="1"/>
  <c r="M92" i="154" s="1"/>
  <c r="M114" i="154" s="1"/>
  <c r="M136" i="154" s="1"/>
  <c r="M158" i="154" s="1"/>
  <c r="M15" i="154"/>
  <c r="G39" i="154"/>
  <c r="G64" i="154" s="1"/>
  <c r="G92" i="154" s="1"/>
  <c r="G114" i="154" s="1"/>
  <c r="G136" i="154" s="1"/>
  <c r="G158" i="154" s="1"/>
  <c r="G15" i="154"/>
  <c r="Q180" i="154"/>
  <c r="Q39" i="154"/>
  <c r="Q64" i="154" s="1"/>
  <c r="Q92" i="154" s="1"/>
  <c r="Q114" i="154" s="1"/>
  <c r="Q136" i="154" s="1"/>
  <c r="Q158" i="154" s="1"/>
  <c r="Q15" i="154"/>
  <c r="R179" i="154"/>
  <c r="R38" i="154"/>
  <c r="R63" i="154" s="1"/>
  <c r="R91" i="154" s="1"/>
  <c r="R113" i="154" s="1"/>
  <c r="R135" i="154" s="1"/>
  <c r="R157" i="154" s="1"/>
  <c r="R14" i="154"/>
  <c r="B38" i="154"/>
  <c r="B63" i="154" s="1"/>
  <c r="B91" i="154" s="1"/>
  <c r="B113" i="154" s="1"/>
  <c r="B135" i="154" s="1"/>
  <c r="B157" i="154" s="1"/>
  <c r="B14" i="154"/>
  <c r="L38" i="154"/>
  <c r="L63" i="154" s="1"/>
  <c r="L91" i="154" s="1"/>
  <c r="L113" i="154" s="1"/>
  <c r="L135" i="154" s="1"/>
  <c r="L157" i="154" s="1"/>
  <c r="L14" i="154"/>
  <c r="D179" i="154"/>
  <c r="D38" i="154"/>
  <c r="D63" i="154" s="1"/>
  <c r="D91" i="154" s="1"/>
  <c r="D113" i="154" s="1"/>
  <c r="D135" i="154" s="1"/>
  <c r="D157" i="154" s="1"/>
  <c r="D14" i="154"/>
  <c r="E180" i="154"/>
  <c r="E39" i="154"/>
  <c r="E64" i="154" s="1"/>
  <c r="E92" i="154" s="1"/>
  <c r="E114" i="154" s="1"/>
  <c r="E136" i="154" s="1"/>
  <c r="E158" i="154" s="1"/>
  <c r="E15" i="154"/>
  <c r="K39" i="154"/>
  <c r="K64" i="154" s="1"/>
  <c r="K92" i="154" s="1"/>
  <c r="K114" i="154" s="1"/>
  <c r="K136" i="154" s="1"/>
  <c r="K158" i="154" s="1"/>
  <c r="K15" i="154"/>
  <c r="P38" i="154"/>
  <c r="P63" i="154" s="1"/>
  <c r="P91" i="154" s="1"/>
  <c r="P113" i="154" s="1"/>
  <c r="P135" i="154" s="1"/>
  <c r="P157" i="154" s="1"/>
  <c r="P14" i="154"/>
  <c r="O39" i="154"/>
  <c r="O64" i="154" s="1"/>
  <c r="O92" i="154" s="1"/>
  <c r="O114" i="154" s="1"/>
  <c r="O136" i="154" s="1"/>
  <c r="O180" i="154" s="1"/>
  <c r="O15" i="154"/>
  <c r="K157" i="154"/>
  <c r="H38" i="154"/>
  <c r="H63" i="154" s="1"/>
  <c r="H91" i="154" s="1"/>
  <c r="H113" i="154" s="1"/>
  <c r="H135" i="154" s="1"/>
  <c r="H179" i="154" s="1"/>
  <c r="H14" i="154"/>
  <c r="N38" i="154"/>
  <c r="N63" i="154" s="1"/>
  <c r="N91" i="154" s="1"/>
  <c r="N113" i="154" s="1"/>
  <c r="N135" i="154" s="1"/>
  <c r="N179" i="154" s="1"/>
  <c r="N14" i="154"/>
  <c r="I39" i="154"/>
  <c r="I64" i="154" s="1"/>
  <c r="I92" i="154" s="1"/>
  <c r="I114" i="154" s="1"/>
  <c r="I136" i="154" s="1"/>
  <c r="I180" i="154" s="1"/>
  <c r="I15" i="154"/>
  <c r="J38" i="154"/>
  <c r="J63" i="154" s="1"/>
  <c r="J91" i="154" s="1"/>
  <c r="J113" i="154" s="1"/>
  <c r="J135" i="154" s="1"/>
  <c r="J157" i="154" s="1"/>
  <c r="J14" i="154"/>
  <c r="F38" i="154"/>
  <c r="F63" i="154" s="1"/>
  <c r="F91" i="154" s="1"/>
  <c r="F113" i="154" s="1"/>
  <c r="F135" i="154" s="1"/>
  <c r="F179" i="154" s="1"/>
  <c r="F14" i="154"/>
  <c r="C15" i="154"/>
  <c r="C39" i="154"/>
  <c r="C64" i="154" s="1"/>
  <c r="C92" i="154" s="1"/>
  <c r="C114" i="154" s="1"/>
  <c r="C136" i="154" s="1"/>
  <c r="C180" i="154" s="1"/>
  <c r="K39" i="153"/>
  <c r="K64" i="153" s="1"/>
  <c r="K92" i="153" s="1"/>
  <c r="K114" i="153" s="1"/>
  <c r="K15" i="153"/>
  <c r="C39" i="153"/>
  <c r="C64" i="153" s="1"/>
  <c r="C92" i="153" s="1"/>
  <c r="C114" i="153" s="1"/>
  <c r="C15" i="153"/>
  <c r="P38" i="153"/>
  <c r="P63" i="153" s="1"/>
  <c r="P91" i="153" s="1"/>
  <c r="P113" i="153" s="1"/>
  <c r="P14" i="153"/>
  <c r="H178" i="153"/>
  <c r="M156" i="153"/>
  <c r="N40" i="153"/>
  <c r="N65" i="153" s="1"/>
  <c r="N93" i="153" s="1"/>
  <c r="N115" i="153" s="1"/>
  <c r="N16" i="153"/>
  <c r="L38" i="153"/>
  <c r="L63" i="153" s="1"/>
  <c r="L91" i="153" s="1"/>
  <c r="L113" i="153" s="1"/>
  <c r="L14" i="153"/>
  <c r="D38" i="153"/>
  <c r="D63" i="153" s="1"/>
  <c r="D91" i="153" s="1"/>
  <c r="D113" i="153" s="1"/>
  <c r="D14" i="153"/>
  <c r="O39" i="153"/>
  <c r="O64" i="153" s="1"/>
  <c r="O92" i="153" s="1"/>
  <c r="O114" i="153" s="1"/>
  <c r="O15" i="153"/>
  <c r="I39" i="153"/>
  <c r="I64" i="153" s="1"/>
  <c r="I92" i="153" s="1"/>
  <c r="I114" i="153" s="1"/>
  <c r="I15" i="153"/>
  <c r="H38" i="153"/>
  <c r="H63" i="153" s="1"/>
  <c r="H91" i="153" s="1"/>
  <c r="H113" i="153" s="1"/>
  <c r="H14" i="153"/>
  <c r="M14" i="153"/>
  <c r="M38" i="153"/>
  <c r="M63" i="153" s="1"/>
  <c r="M91" i="153" s="1"/>
  <c r="M113" i="153" s="1"/>
  <c r="F40" i="153"/>
  <c r="F65" i="153" s="1"/>
  <c r="F93" i="153" s="1"/>
  <c r="F115" i="153" s="1"/>
  <c r="F16" i="153"/>
  <c r="E38" i="153"/>
  <c r="E63" i="153" s="1"/>
  <c r="E91" i="153" s="1"/>
  <c r="E113" i="153" s="1"/>
  <c r="E14" i="153"/>
  <c r="Q39" i="153"/>
  <c r="Q64" i="153" s="1"/>
  <c r="Q92" i="153" s="1"/>
  <c r="Q114" i="153" s="1"/>
  <c r="Q15" i="153"/>
  <c r="G39" i="153"/>
  <c r="G64" i="153" s="1"/>
  <c r="G92" i="153" s="1"/>
  <c r="G114" i="153" s="1"/>
  <c r="G15" i="153"/>
  <c r="H73" i="146"/>
  <c r="G73" i="146"/>
  <c r="H68" i="146"/>
  <c r="G68" i="146"/>
  <c r="H63" i="146"/>
  <c r="G63" i="146"/>
  <c r="H58" i="146"/>
  <c r="G58" i="146"/>
  <c r="C10" i="114"/>
  <c r="P21" i="152" l="1"/>
  <c r="S79" i="152"/>
  <c r="V79" i="152" s="1"/>
  <c r="W79" i="152" s="1"/>
  <c r="X79" i="152" s="1"/>
  <c r="S37" i="152"/>
  <c r="S98" i="152"/>
  <c r="V98" i="152" s="1"/>
  <c r="W98" i="152" s="1"/>
  <c r="X98" i="152" s="1"/>
  <c r="R178" i="160"/>
  <c r="L82" i="152" s="1"/>
  <c r="O159" i="160"/>
  <c r="L157" i="160"/>
  <c r="P157" i="160"/>
  <c r="J157" i="160"/>
  <c r="B179" i="160"/>
  <c r="Q179" i="160"/>
  <c r="K158" i="160"/>
  <c r="R82" i="152"/>
  <c r="R21" i="152"/>
  <c r="H157" i="160"/>
  <c r="F179" i="160"/>
  <c r="D157" i="160"/>
  <c r="R157" i="160" s="1"/>
  <c r="L22" i="152" s="1"/>
  <c r="E157" i="160"/>
  <c r="N157" i="160"/>
  <c r="M157" i="158"/>
  <c r="G157" i="158"/>
  <c r="H157" i="158"/>
  <c r="E179" i="158"/>
  <c r="D157" i="158"/>
  <c r="R157" i="158" s="1"/>
  <c r="K22" i="152" s="1"/>
  <c r="I179" i="158"/>
  <c r="O157" i="158"/>
  <c r="L157" i="158"/>
  <c r="N158" i="158"/>
  <c r="J179" i="158"/>
  <c r="B179" i="158"/>
  <c r="Q179" i="158"/>
  <c r="S18" i="152"/>
  <c r="C157" i="158"/>
  <c r="K179" i="158"/>
  <c r="R156" i="158"/>
  <c r="K21" i="152" s="1"/>
  <c r="Q21" i="152" s="1"/>
  <c r="H180" i="157"/>
  <c r="R178" i="157"/>
  <c r="E82" i="152" s="1"/>
  <c r="Q82" i="152" s="1"/>
  <c r="N179" i="157"/>
  <c r="G158" i="157"/>
  <c r="M157" i="157"/>
  <c r="O179" i="156"/>
  <c r="P82" i="152"/>
  <c r="K179" i="156"/>
  <c r="N180" i="156"/>
  <c r="R158" i="156"/>
  <c r="S81" i="152"/>
  <c r="V81" i="152" s="1"/>
  <c r="W81" i="152" s="1"/>
  <c r="X81" i="152" s="1"/>
  <c r="G179" i="156"/>
  <c r="C179" i="156"/>
  <c r="L180" i="156"/>
  <c r="G180" i="155"/>
  <c r="S179" i="155"/>
  <c r="D83" i="152" s="1"/>
  <c r="B179" i="154"/>
  <c r="S179" i="154" s="1"/>
  <c r="I83" i="152" s="1"/>
  <c r="M180" i="154"/>
  <c r="P179" i="154"/>
  <c r="L179" i="154"/>
  <c r="G180" i="154"/>
  <c r="K180" i="154"/>
  <c r="I158" i="154"/>
  <c r="R156" i="153"/>
  <c r="O20" i="152"/>
  <c r="S20" i="152" s="1"/>
  <c r="C136" i="153"/>
  <c r="C180" i="153" s="1"/>
  <c r="J135" i="153"/>
  <c r="J179" i="153" s="1"/>
  <c r="E135" i="153"/>
  <c r="E157" i="153" s="1"/>
  <c r="O136" i="153"/>
  <c r="O180" i="153" s="1"/>
  <c r="L135" i="153"/>
  <c r="L157" i="153" s="1"/>
  <c r="N137" i="153"/>
  <c r="N159" i="153" s="1"/>
  <c r="G157" i="153"/>
  <c r="B178" i="153"/>
  <c r="J156" i="153"/>
  <c r="R15" i="153"/>
  <c r="R39" i="153"/>
  <c r="R64" i="153" s="1"/>
  <c r="R92" i="153" s="1"/>
  <c r="R114" i="153" s="1"/>
  <c r="F158" i="153"/>
  <c r="J15" i="153"/>
  <c r="J39" i="153"/>
  <c r="J64" i="153" s="1"/>
  <c r="J92" i="153" s="1"/>
  <c r="J114" i="153" s="1"/>
  <c r="L178" i="153"/>
  <c r="I179" i="153"/>
  <c r="H157" i="153"/>
  <c r="H135" i="153"/>
  <c r="H179" i="153" s="1"/>
  <c r="Q136" i="153"/>
  <c r="Q158" i="153" s="1"/>
  <c r="P135" i="153"/>
  <c r="P157" i="153" s="1"/>
  <c r="K136" i="153"/>
  <c r="K158" i="153" s="1"/>
  <c r="R179" i="153"/>
  <c r="R135" i="153"/>
  <c r="R157" i="153" s="1"/>
  <c r="B135" i="153"/>
  <c r="B157" i="153" s="1"/>
  <c r="G158" i="153"/>
  <c r="G136" i="153"/>
  <c r="M135" i="153"/>
  <c r="M157" i="153" s="1"/>
  <c r="F159" i="153"/>
  <c r="F137" i="153"/>
  <c r="I136" i="153"/>
  <c r="I158" i="153" s="1"/>
  <c r="D135" i="153"/>
  <c r="D179" i="153" s="1"/>
  <c r="Q157" i="153"/>
  <c r="E156" i="153"/>
  <c r="O179" i="153"/>
  <c r="C179" i="153"/>
  <c r="B39" i="153"/>
  <c r="B64" i="153" s="1"/>
  <c r="B92" i="153" s="1"/>
  <c r="B114" i="153" s="1"/>
  <c r="B15" i="153"/>
  <c r="S178" i="153"/>
  <c r="C82" i="152" s="1"/>
  <c r="O82" i="152" s="1"/>
  <c r="I15" i="160"/>
  <c r="I39" i="160"/>
  <c r="I64" i="160" s="1"/>
  <c r="I92" i="160" s="1"/>
  <c r="I114" i="160" s="1"/>
  <c r="I136" i="160" s="1"/>
  <c r="I180" i="160" s="1"/>
  <c r="J15" i="160"/>
  <c r="J39" i="160"/>
  <c r="J64" i="160" s="1"/>
  <c r="J92" i="160" s="1"/>
  <c r="J114" i="160" s="1"/>
  <c r="J136" i="160" s="1"/>
  <c r="J180" i="160" s="1"/>
  <c r="F15" i="160"/>
  <c r="F39" i="160"/>
  <c r="F64" i="160" s="1"/>
  <c r="F92" i="160" s="1"/>
  <c r="F114" i="160" s="1"/>
  <c r="F136" i="160" s="1"/>
  <c r="F158" i="160" s="1"/>
  <c r="O41" i="160"/>
  <c r="O66" i="160" s="1"/>
  <c r="O94" i="160" s="1"/>
  <c r="O116" i="160" s="1"/>
  <c r="O138" i="160" s="1"/>
  <c r="O182" i="160" s="1"/>
  <c r="O17" i="160"/>
  <c r="C40" i="160"/>
  <c r="C65" i="160" s="1"/>
  <c r="C93" i="160" s="1"/>
  <c r="C115" i="160" s="1"/>
  <c r="C137" i="160" s="1"/>
  <c r="C181" i="160" s="1"/>
  <c r="C16" i="160"/>
  <c r="B39" i="160"/>
  <c r="B64" i="160" s="1"/>
  <c r="B92" i="160" s="1"/>
  <c r="B114" i="160" s="1"/>
  <c r="B136" i="160" s="1"/>
  <c r="B158" i="160" s="1"/>
  <c r="B15" i="160"/>
  <c r="H39" i="160"/>
  <c r="H64" i="160" s="1"/>
  <c r="H92" i="160" s="1"/>
  <c r="H114" i="160" s="1"/>
  <c r="H136" i="160" s="1"/>
  <c r="H180" i="160" s="1"/>
  <c r="H15" i="160"/>
  <c r="M39" i="160"/>
  <c r="M64" i="160" s="1"/>
  <c r="M92" i="160" s="1"/>
  <c r="M114" i="160" s="1"/>
  <c r="M136" i="160" s="1"/>
  <c r="M158" i="160" s="1"/>
  <c r="M15" i="160"/>
  <c r="Q15" i="160"/>
  <c r="Q39" i="160"/>
  <c r="Q64" i="160" s="1"/>
  <c r="Q92" i="160" s="1"/>
  <c r="Q114" i="160" s="1"/>
  <c r="Q136" i="160" s="1"/>
  <c r="Q158" i="160" s="1"/>
  <c r="E39" i="160"/>
  <c r="E64" i="160" s="1"/>
  <c r="E92" i="160" s="1"/>
  <c r="E114" i="160" s="1"/>
  <c r="E136" i="160" s="1"/>
  <c r="E180" i="160" s="1"/>
  <c r="E15" i="160"/>
  <c r="L39" i="160"/>
  <c r="L64" i="160" s="1"/>
  <c r="L92" i="160" s="1"/>
  <c r="L114" i="160" s="1"/>
  <c r="L136" i="160" s="1"/>
  <c r="L180" i="160" s="1"/>
  <c r="L15" i="160"/>
  <c r="G40" i="160"/>
  <c r="G65" i="160" s="1"/>
  <c r="G93" i="160" s="1"/>
  <c r="G115" i="160" s="1"/>
  <c r="G137" i="160" s="1"/>
  <c r="G159" i="160" s="1"/>
  <c r="G16" i="160"/>
  <c r="K181" i="160"/>
  <c r="K40" i="160"/>
  <c r="K65" i="160" s="1"/>
  <c r="K93" i="160" s="1"/>
  <c r="K115" i="160" s="1"/>
  <c r="K137" i="160" s="1"/>
  <c r="K159" i="160" s="1"/>
  <c r="K16" i="160"/>
  <c r="N15" i="160"/>
  <c r="N39" i="160"/>
  <c r="N64" i="160" s="1"/>
  <c r="N92" i="160" s="1"/>
  <c r="N114" i="160" s="1"/>
  <c r="N136" i="160" s="1"/>
  <c r="N180" i="160" s="1"/>
  <c r="P39" i="160"/>
  <c r="P64" i="160" s="1"/>
  <c r="P92" i="160" s="1"/>
  <c r="P114" i="160" s="1"/>
  <c r="P136" i="160" s="1"/>
  <c r="P180" i="160" s="1"/>
  <c r="P15" i="160"/>
  <c r="D158" i="160"/>
  <c r="D39" i="160"/>
  <c r="D64" i="160" s="1"/>
  <c r="D92" i="160" s="1"/>
  <c r="D114" i="160" s="1"/>
  <c r="D136" i="160" s="1"/>
  <c r="D180" i="160" s="1"/>
  <c r="D15" i="160"/>
  <c r="G40" i="159"/>
  <c r="G65" i="159" s="1"/>
  <c r="G93" i="159" s="1"/>
  <c r="G115" i="159" s="1"/>
  <c r="G137" i="159" s="1"/>
  <c r="G181" i="159" s="1"/>
  <c r="G16" i="159"/>
  <c r="D39" i="159"/>
  <c r="D64" i="159" s="1"/>
  <c r="D92" i="159" s="1"/>
  <c r="D114" i="159" s="1"/>
  <c r="D136" i="159" s="1"/>
  <c r="D180" i="159" s="1"/>
  <c r="D15" i="159"/>
  <c r="K158" i="159"/>
  <c r="B157" i="159"/>
  <c r="L157" i="159"/>
  <c r="C180" i="159"/>
  <c r="E157" i="159"/>
  <c r="Q157" i="159"/>
  <c r="M157" i="159"/>
  <c r="H157" i="159"/>
  <c r="J157" i="159"/>
  <c r="I179" i="159"/>
  <c r="R179" i="159" s="1"/>
  <c r="F83" i="152" s="1"/>
  <c r="O158" i="159"/>
  <c r="P157" i="159"/>
  <c r="N157" i="159"/>
  <c r="G158" i="159"/>
  <c r="D157" i="159"/>
  <c r="F157" i="159"/>
  <c r="N39" i="159"/>
  <c r="N64" i="159" s="1"/>
  <c r="N92" i="159" s="1"/>
  <c r="N114" i="159" s="1"/>
  <c r="N136" i="159" s="1"/>
  <c r="N158" i="159" s="1"/>
  <c r="N15" i="159"/>
  <c r="F39" i="159"/>
  <c r="F64" i="159" s="1"/>
  <c r="F92" i="159" s="1"/>
  <c r="F114" i="159" s="1"/>
  <c r="F136" i="159" s="1"/>
  <c r="F180" i="159" s="1"/>
  <c r="F15" i="159"/>
  <c r="K40" i="159"/>
  <c r="K65" i="159" s="1"/>
  <c r="K93" i="159" s="1"/>
  <c r="K115" i="159" s="1"/>
  <c r="K137" i="159" s="1"/>
  <c r="K181" i="159" s="1"/>
  <c r="K16" i="159"/>
  <c r="B180" i="159"/>
  <c r="B39" i="159"/>
  <c r="B64" i="159" s="1"/>
  <c r="B92" i="159" s="1"/>
  <c r="B114" i="159" s="1"/>
  <c r="B136" i="159" s="1"/>
  <c r="B15" i="159"/>
  <c r="B158" i="159"/>
  <c r="L39" i="159"/>
  <c r="L64" i="159" s="1"/>
  <c r="L92" i="159" s="1"/>
  <c r="L114" i="159" s="1"/>
  <c r="L136" i="159" s="1"/>
  <c r="L180" i="159" s="1"/>
  <c r="L15" i="159"/>
  <c r="C40" i="159"/>
  <c r="C65" i="159" s="1"/>
  <c r="C93" i="159" s="1"/>
  <c r="C115" i="159" s="1"/>
  <c r="C137" i="159" s="1"/>
  <c r="C159" i="159" s="1"/>
  <c r="C16" i="159"/>
  <c r="E39" i="159"/>
  <c r="E64" i="159" s="1"/>
  <c r="E92" i="159" s="1"/>
  <c r="E114" i="159" s="1"/>
  <c r="E136" i="159" s="1"/>
  <c r="E180" i="159" s="1"/>
  <c r="E15" i="159"/>
  <c r="Q39" i="159"/>
  <c r="Q64" i="159" s="1"/>
  <c r="Q92" i="159" s="1"/>
  <c r="Q114" i="159" s="1"/>
  <c r="Q136" i="159" s="1"/>
  <c r="Q180" i="159" s="1"/>
  <c r="Q15" i="159"/>
  <c r="M39" i="159"/>
  <c r="M64" i="159" s="1"/>
  <c r="M92" i="159" s="1"/>
  <c r="M114" i="159" s="1"/>
  <c r="M136" i="159" s="1"/>
  <c r="M180" i="159" s="1"/>
  <c r="M15" i="159"/>
  <c r="H39" i="159"/>
  <c r="H64" i="159" s="1"/>
  <c r="H92" i="159" s="1"/>
  <c r="H114" i="159" s="1"/>
  <c r="H136" i="159" s="1"/>
  <c r="H180" i="159" s="1"/>
  <c r="H15" i="159"/>
  <c r="J39" i="159"/>
  <c r="J64" i="159" s="1"/>
  <c r="J92" i="159" s="1"/>
  <c r="J114" i="159" s="1"/>
  <c r="J136" i="159" s="1"/>
  <c r="J180" i="159" s="1"/>
  <c r="J15" i="159"/>
  <c r="I39" i="159"/>
  <c r="I64" i="159" s="1"/>
  <c r="I92" i="159" s="1"/>
  <c r="I114" i="159" s="1"/>
  <c r="I136" i="159" s="1"/>
  <c r="I158" i="159" s="1"/>
  <c r="I15" i="159"/>
  <c r="O181" i="159"/>
  <c r="O40" i="159"/>
  <c r="O65" i="159" s="1"/>
  <c r="O93" i="159" s="1"/>
  <c r="O115" i="159" s="1"/>
  <c r="O137" i="159" s="1"/>
  <c r="O16" i="159"/>
  <c r="O159" i="159"/>
  <c r="P39" i="159"/>
  <c r="P64" i="159" s="1"/>
  <c r="P92" i="159" s="1"/>
  <c r="P114" i="159" s="1"/>
  <c r="P136" i="159" s="1"/>
  <c r="P180" i="159" s="1"/>
  <c r="P15" i="159"/>
  <c r="J39" i="158"/>
  <c r="J64" i="158" s="1"/>
  <c r="J92" i="158" s="1"/>
  <c r="J114" i="158" s="1"/>
  <c r="J136" i="158" s="1"/>
  <c r="J180" i="158" s="1"/>
  <c r="J15" i="158"/>
  <c r="C39" i="158"/>
  <c r="C64" i="158" s="1"/>
  <c r="C92" i="158" s="1"/>
  <c r="C114" i="158" s="1"/>
  <c r="C136" i="158" s="1"/>
  <c r="C180" i="158" s="1"/>
  <c r="C15" i="158"/>
  <c r="E180" i="158"/>
  <c r="E158" i="158"/>
  <c r="E39" i="158"/>
  <c r="E64" i="158" s="1"/>
  <c r="E92" i="158" s="1"/>
  <c r="E114" i="158" s="1"/>
  <c r="E136" i="158" s="1"/>
  <c r="E15" i="158"/>
  <c r="D180" i="158"/>
  <c r="D158" i="158"/>
  <c r="D39" i="158"/>
  <c r="D64" i="158" s="1"/>
  <c r="D92" i="158" s="1"/>
  <c r="D114" i="158" s="1"/>
  <c r="D136" i="158" s="1"/>
  <c r="D15" i="158"/>
  <c r="O180" i="158"/>
  <c r="O158" i="158"/>
  <c r="O39" i="158"/>
  <c r="O64" i="158" s="1"/>
  <c r="O92" i="158" s="1"/>
  <c r="O114" i="158" s="1"/>
  <c r="O136" i="158" s="1"/>
  <c r="O15" i="158"/>
  <c r="P157" i="158"/>
  <c r="N181" i="158"/>
  <c r="N16" i="158"/>
  <c r="N40" i="158"/>
  <c r="N65" i="158" s="1"/>
  <c r="N93" i="158" s="1"/>
  <c r="N115" i="158" s="1"/>
  <c r="N137" i="158" s="1"/>
  <c r="N159" i="158" s="1"/>
  <c r="F158" i="158"/>
  <c r="B39" i="158"/>
  <c r="B64" i="158" s="1"/>
  <c r="B92" i="158" s="1"/>
  <c r="B114" i="158" s="1"/>
  <c r="B136" i="158" s="1"/>
  <c r="B180" i="158" s="1"/>
  <c r="B15" i="158"/>
  <c r="L39" i="158"/>
  <c r="L64" i="158" s="1"/>
  <c r="L92" i="158" s="1"/>
  <c r="L114" i="158" s="1"/>
  <c r="L136" i="158" s="1"/>
  <c r="L180" i="158" s="1"/>
  <c r="L15" i="158"/>
  <c r="Q39" i="158"/>
  <c r="Q64" i="158" s="1"/>
  <c r="Q92" i="158" s="1"/>
  <c r="Q114" i="158" s="1"/>
  <c r="Q136" i="158" s="1"/>
  <c r="Q180" i="158" s="1"/>
  <c r="Q15" i="158"/>
  <c r="M39" i="158"/>
  <c r="M64" i="158" s="1"/>
  <c r="M92" i="158" s="1"/>
  <c r="M114" i="158" s="1"/>
  <c r="M136" i="158" s="1"/>
  <c r="M180" i="158" s="1"/>
  <c r="M15" i="158"/>
  <c r="G39" i="158"/>
  <c r="G64" i="158" s="1"/>
  <c r="G92" i="158" s="1"/>
  <c r="G114" i="158" s="1"/>
  <c r="G136" i="158" s="1"/>
  <c r="G180" i="158" s="1"/>
  <c r="G15" i="158"/>
  <c r="G158" i="158"/>
  <c r="H39" i="158"/>
  <c r="H64" i="158" s="1"/>
  <c r="H92" i="158" s="1"/>
  <c r="H114" i="158" s="1"/>
  <c r="H136" i="158" s="1"/>
  <c r="H180" i="158" s="1"/>
  <c r="H15" i="158"/>
  <c r="K39" i="158"/>
  <c r="K64" i="158" s="1"/>
  <c r="K92" i="158" s="1"/>
  <c r="K114" i="158" s="1"/>
  <c r="K136" i="158" s="1"/>
  <c r="K180" i="158" s="1"/>
  <c r="K15" i="158"/>
  <c r="I39" i="158"/>
  <c r="I64" i="158" s="1"/>
  <c r="I92" i="158" s="1"/>
  <c r="I114" i="158" s="1"/>
  <c r="I136" i="158" s="1"/>
  <c r="I180" i="158" s="1"/>
  <c r="I15" i="158"/>
  <c r="F40" i="158"/>
  <c r="F65" i="158" s="1"/>
  <c r="F93" i="158" s="1"/>
  <c r="F115" i="158" s="1"/>
  <c r="F137" i="158" s="1"/>
  <c r="F181" i="158" s="1"/>
  <c r="F16" i="158"/>
  <c r="P39" i="158"/>
  <c r="P64" i="158" s="1"/>
  <c r="P92" i="158" s="1"/>
  <c r="P114" i="158" s="1"/>
  <c r="P136" i="158" s="1"/>
  <c r="P180" i="158" s="1"/>
  <c r="P15" i="158"/>
  <c r="N15" i="157"/>
  <c r="N39" i="157"/>
  <c r="N64" i="157" s="1"/>
  <c r="N92" i="157" s="1"/>
  <c r="N114" i="157" s="1"/>
  <c r="N136" i="157" s="1"/>
  <c r="N180" i="157" s="1"/>
  <c r="G159" i="157"/>
  <c r="G181" i="157"/>
  <c r="G40" i="157"/>
  <c r="G65" i="157" s="1"/>
  <c r="G93" i="157" s="1"/>
  <c r="G115" i="157" s="1"/>
  <c r="G137" i="157" s="1"/>
  <c r="G16" i="157"/>
  <c r="F157" i="157"/>
  <c r="I157" i="157"/>
  <c r="O179" i="157"/>
  <c r="E157" i="157"/>
  <c r="D158" i="157"/>
  <c r="P157" i="157"/>
  <c r="Q157" i="157"/>
  <c r="K179" i="157"/>
  <c r="R179" i="157" s="1"/>
  <c r="E83" i="152" s="1"/>
  <c r="C157" i="157"/>
  <c r="L158" i="157"/>
  <c r="B157" i="157"/>
  <c r="M15" i="157"/>
  <c r="M39" i="157"/>
  <c r="M64" i="157" s="1"/>
  <c r="M92" i="157" s="1"/>
  <c r="M114" i="157" s="1"/>
  <c r="M136" i="157" s="1"/>
  <c r="M158" i="157" s="1"/>
  <c r="J180" i="157"/>
  <c r="J15" i="157"/>
  <c r="J39" i="157"/>
  <c r="J64" i="157" s="1"/>
  <c r="J92" i="157" s="1"/>
  <c r="J114" i="157" s="1"/>
  <c r="J136" i="157" s="1"/>
  <c r="J158" i="157" s="1"/>
  <c r="H181" i="157"/>
  <c r="H40" i="157"/>
  <c r="H65" i="157" s="1"/>
  <c r="H93" i="157" s="1"/>
  <c r="H115" i="157" s="1"/>
  <c r="H137" i="157" s="1"/>
  <c r="H159" i="157" s="1"/>
  <c r="H16" i="157"/>
  <c r="F39" i="157"/>
  <c r="F64" i="157" s="1"/>
  <c r="F92" i="157" s="1"/>
  <c r="F114" i="157" s="1"/>
  <c r="F136" i="157" s="1"/>
  <c r="F180" i="157" s="1"/>
  <c r="F15" i="157"/>
  <c r="I39" i="157"/>
  <c r="I64" i="157" s="1"/>
  <c r="I92" i="157" s="1"/>
  <c r="I114" i="157" s="1"/>
  <c r="I136" i="157" s="1"/>
  <c r="I158" i="157" s="1"/>
  <c r="I15" i="157"/>
  <c r="O39" i="157"/>
  <c r="O64" i="157" s="1"/>
  <c r="O92" i="157" s="1"/>
  <c r="O114" i="157" s="1"/>
  <c r="O136" i="157" s="1"/>
  <c r="O158" i="157" s="1"/>
  <c r="O15" i="157"/>
  <c r="E158" i="157"/>
  <c r="E15" i="157"/>
  <c r="E39" i="157"/>
  <c r="E64" i="157" s="1"/>
  <c r="E92" i="157" s="1"/>
  <c r="E114" i="157" s="1"/>
  <c r="E136" i="157" s="1"/>
  <c r="E180" i="157" s="1"/>
  <c r="D40" i="157"/>
  <c r="D65" i="157" s="1"/>
  <c r="D93" i="157" s="1"/>
  <c r="D115" i="157" s="1"/>
  <c r="D137" i="157" s="1"/>
  <c r="D159" i="157" s="1"/>
  <c r="D16" i="157"/>
  <c r="P39" i="157"/>
  <c r="P64" i="157" s="1"/>
  <c r="P92" i="157" s="1"/>
  <c r="P114" i="157" s="1"/>
  <c r="P136" i="157" s="1"/>
  <c r="P158" i="157" s="1"/>
  <c r="P15" i="157"/>
  <c r="Q39" i="157"/>
  <c r="Q64" i="157" s="1"/>
  <c r="Q92" i="157" s="1"/>
  <c r="Q114" i="157" s="1"/>
  <c r="Q136" i="157" s="1"/>
  <c r="Q158" i="157" s="1"/>
  <c r="Q15" i="157"/>
  <c r="K39" i="157"/>
  <c r="K64" i="157" s="1"/>
  <c r="K92" i="157" s="1"/>
  <c r="K114" i="157" s="1"/>
  <c r="K136" i="157" s="1"/>
  <c r="K158" i="157" s="1"/>
  <c r="K15" i="157"/>
  <c r="C158" i="157"/>
  <c r="C15" i="157"/>
  <c r="C39" i="157"/>
  <c r="C64" i="157" s="1"/>
  <c r="C92" i="157" s="1"/>
  <c r="C114" i="157" s="1"/>
  <c r="C136" i="157" s="1"/>
  <c r="C180" i="157" s="1"/>
  <c r="L40" i="157"/>
  <c r="L65" i="157" s="1"/>
  <c r="L93" i="157" s="1"/>
  <c r="L115" i="157" s="1"/>
  <c r="L137" i="157" s="1"/>
  <c r="L159" i="157" s="1"/>
  <c r="L16" i="157"/>
  <c r="B180" i="157"/>
  <c r="B15" i="157"/>
  <c r="B39" i="157"/>
  <c r="B64" i="157" s="1"/>
  <c r="B92" i="157" s="1"/>
  <c r="B114" i="157" s="1"/>
  <c r="B136" i="157" s="1"/>
  <c r="B158" i="157" s="1"/>
  <c r="P40" i="156"/>
  <c r="P65" i="156" s="1"/>
  <c r="P93" i="156" s="1"/>
  <c r="P115" i="156" s="1"/>
  <c r="P137" i="156" s="1"/>
  <c r="P159" i="156" s="1"/>
  <c r="P16" i="156"/>
  <c r="M39" i="156"/>
  <c r="M64" i="156" s="1"/>
  <c r="M92" i="156" s="1"/>
  <c r="M114" i="156" s="1"/>
  <c r="M136" i="156" s="1"/>
  <c r="M158" i="156" s="1"/>
  <c r="M15" i="156"/>
  <c r="D158" i="156"/>
  <c r="M157" i="156"/>
  <c r="E179" i="156"/>
  <c r="I157" i="156"/>
  <c r="S157" i="156" s="1"/>
  <c r="J22" i="152" s="1"/>
  <c r="H158" i="156"/>
  <c r="P158" i="156"/>
  <c r="Q157" i="156"/>
  <c r="K180" i="156"/>
  <c r="K15" i="156"/>
  <c r="K39" i="156"/>
  <c r="K64" i="156" s="1"/>
  <c r="K92" i="156" s="1"/>
  <c r="K114" i="156" s="1"/>
  <c r="K136" i="156" s="1"/>
  <c r="K158" i="156" s="1"/>
  <c r="J181" i="156"/>
  <c r="J16" i="156"/>
  <c r="J40" i="156"/>
  <c r="J65" i="156" s="1"/>
  <c r="J93" i="156" s="1"/>
  <c r="J115" i="156" s="1"/>
  <c r="J137" i="156" s="1"/>
  <c r="J159" i="156" s="1"/>
  <c r="C180" i="156"/>
  <c r="C15" i="156"/>
  <c r="C39" i="156"/>
  <c r="C64" i="156" s="1"/>
  <c r="C92" i="156" s="1"/>
  <c r="C114" i="156" s="1"/>
  <c r="C136" i="156" s="1"/>
  <c r="C158" i="156" s="1"/>
  <c r="B181" i="156"/>
  <c r="B16" i="156"/>
  <c r="B40" i="156"/>
  <c r="B65" i="156" s="1"/>
  <c r="B93" i="156" s="1"/>
  <c r="B115" i="156" s="1"/>
  <c r="B137" i="156" s="1"/>
  <c r="B159" i="156" s="1"/>
  <c r="R181" i="156"/>
  <c r="R16" i="156"/>
  <c r="R40" i="156"/>
  <c r="R65" i="156" s="1"/>
  <c r="R93" i="156" s="1"/>
  <c r="R115" i="156" s="1"/>
  <c r="R137" i="156" s="1"/>
  <c r="R159" i="156" s="1"/>
  <c r="L40" i="156"/>
  <c r="L65" i="156" s="1"/>
  <c r="L93" i="156" s="1"/>
  <c r="L115" i="156" s="1"/>
  <c r="L137" i="156" s="1"/>
  <c r="L159" i="156" s="1"/>
  <c r="L16" i="156"/>
  <c r="D40" i="156"/>
  <c r="D65" i="156" s="1"/>
  <c r="D93" i="156" s="1"/>
  <c r="D115" i="156" s="1"/>
  <c r="D137" i="156" s="1"/>
  <c r="D159" i="156" s="1"/>
  <c r="D16" i="156"/>
  <c r="E39" i="156"/>
  <c r="E64" i="156" s="1"/>
  <c r="E92" i="156" s="1"/>
  <c r="E114" i="156" s="1"/>
  <c r="E136" i="156" s="1"/>
  <c r="E158" i="156" s="1"/>
  <c r="E15" i="156"/>
  <c r="Q39" i="156"/>
  <c r="Q64" i="156" s="1"/>
  <c r="Q92" i="156" s="1"/>
  <c r="Q114" i="156" s="1"/>
  <c r="Q136" i="156" s="1"/>
  <c r="Q158" i="156" s="1"/>
  <c r="Q15" i="156"/>
  <c r="I39" i="156"/>
  <c r="I64" i="156" s="1"/>
  <c r="I92" i="156" s="1"/>
  <c r="I114" i="156" s="1"/>
  <c r="I136" i="156" s="1"/>
  <c r="I180" i="156" s="1"/>
  <c r="I15" i="156"/>
  <c r="H40" i="156"/>
  <c r="H65" i="156" s="1"/>
  <c r="H93" i="156" s="1"/>
  <c r="H115" i="156" s="1"/>
  <c r="H137" i="156" s="1"/>
  <c r="H159" i="156" s="1"/>
  <c r="H16" i="156"/>
  <c r="O180" i="156"/>
  <c r="O15" i="156"/>
  <c r="O39" i="156"/>
  <c r="O64" i="156" s="1"/>
  <c r="O92" i="156" s="1"/>
  <c r="O114" i="156" s="1"/>
  <c r="O136" i="156" s="1"/>
  <c r="O158" i="156" s="1"/>
  <c r="F181" i="156"/>
  <c r="F16" i="156"/>
  <c r="F40" i="156"/>
  <c r="F65" i="156" s="1"/>
  <c r="F93" i="156" s="1"/>
  <c r="F115" i="156" s="1"/>
  <c r="F137" i="156" s="1"/>
  <c r="F159" i="156" s="1"/>
  <c r="N181" i="156"/>
  <c r="N16" i="156"/>
  <c r="N40" i="156"/>
  <c r="N65" i="156" s="1"/>
  <c r="N93" i="156" s="1"/>
  <c r="N115" i="156" s="1"/>
  <c r="N137" i="156" s="1"/>
  <c r="N159" i="156" s="1"/>
  <c r="G180" i="156"/>
  <c r="G15" i="156"/>
  <c r="G39" i="156"/>
  <c r="G64" i="156" s="1"/>
  <c r="G92" i="156" s="1"/>
  <c r="G114" i="156" s="1"/>
  <c r="G136" i="156" s="1"/>
  <c r="G158" i="156" s="1"/>
  <c r="N39" i="155"/>
  <c r="N64" i="155" s="1"/>
  <c r="N92" i="155" s="1"/>
  <c r="N114" i="155" s="1"/>
  <c r="N136" i="155" s="1"/>
  <c r="N180" i="155" s="1"/>
  <c r="N15" i="155"/>
  <c r="E40" i="155"/>
  <c r="E65" i="155" s="1"/>
  <c r="E93" i="155" s="1"/>
  <c r="E115" i="155" s="1"/>
  <c r="E137" i="155" s="1"/>
  <c r="E159" i="155" s="1"/>
  <c r="E16" i="155"/>
  <c r="L41" i="155"/>
  <c r="L66" i="155" s="1"/>
  <c r="L94" i="155" s="1"/>
  <c r="L116" i="155" s="1"/>
  <c r="L138" i="155" s="1"/>
  <c r="L182" i="155" s="1"/>
  <c r="L17" i="155"/>
  <c r="D41" i="155"/>
  <c r="D66" i="155" s="1"/>
  <c r="D94" i="155" s="1"/>
  <c r="D116" i="155" s="1"/>
  <c r="D138" i="155" s="1"/>
  <c r="D182" i="155" s="1"/>
  <c r="D17" i="155"/>
  <c r="J15" i="155"/>
  <c r="J39" i="155"/>
  <c r="J64" i="155" s="1"/>
  <c r="J92" i="155" s="1"/>
  <c r="J114" i="155" s="1"/>
  <c r="J136" i="155" s="1"/>
  <c r="J158" i="155" s="1"/>
  <c r="P41" i="155"/>
  <c r="P66" i="155" s="1"/>
  <c r="P94" i="155" s="1"/>
  <c r="P116" i="155" s="1"/>
  <c r="P138" i="155" s="1"/>
  <c r="P182" i="155" s="1"/>
  <c r="P17" i="155"/>
  <c r="O16" i="155"/>
  <c r="O40" i="155"/>
  <c r="O65" i="155" s="1"/>
  <c r="O93" i="155" s="1"/>
  <c r="O115" i="155" s="1"/>
  <c r="O137" i="155" s="1"/>
  <c r="O159" i="155" s="1"/>
  <c r="H17" i="155"/>
  <c r="H41" i="155"/>
  <c r="H66" i="155" s="1"/>
  <c r="H94" i="155" s="1"/>
  <c r="H116" i="155" s="1"/>
  <c r="H138" i="155" s="1"/>
  <c r="H160" i="155" s="1"/>
  <c r="M40" i="155"/>
  <c r="M65" i="155" s="1"/>
  <c r="M93" i="155" s="1"/>
  <c r="M115" i="155" s="1"/>
  <c r="M137" i="155" s="1"/>
  <c r="M181" i="155" s="1"/>
  <c r="M16" i="155"/>
  <c r="F15" i="155"/>
  <c r="F39" i="155"/>
  <c r="F64" i="155" s="1"/>
  <c r="F92" i="155" s="1"/>
  <c r="F114" i="155" s="1"/>
  <c r="F136" i="155" s="1"/>
  <c r="F180" i="155" s="1"/>
  <c r="B39" i="155"/>
  <c r="B64" i="155" s="1"/>
  <c r="B92" i="155" s="1"/>
  <c r="B114" i="155" s="1"/>
  <c r="B136" i="155" s="1"/>
  <c r="B180" i="155" s="1"/>
  <c r="B15" i="155"/>
  <c r="Q16" i="155"/>
  <c r="Q40" i="155"/>
  <c r="Q65" i="155" s="1"/>
  <c r="Q93" i="155" s="1"/>
  <c r="Q115" i="155" s="1"/>
  <c r="Q137" i="155" s="1"/>
  <c r="Q181" i="155" s="1"/>
  <c r="K39" i="155"/>
  <c r="K64" i="155" s="1"/>
  <c r="K92" i="155" s="1"/>
  <c r="K114" i="155" s="1"/>
  <c r="K136" i="155" s="1"/>
  <c r="K180" i="155" s="1"/>
  <c r="K15" i="155"/>
  <c r="O158" i="155"/>
  <c r="I158" i="155"/>
  <c r="N157" i="155"/>
  <c r="E180" i="155"/>
  <c r="C158" i="155"/>
  <c r="L159" i="155"/>
  <c r="D181" i="155"/>
  <c r="J157" i="155"/>
  <c r="S157" i="155" s="1"/>
  <c r="D22" i="152" s="1"/>
  <c r="P181" i="155"/>
  <c r="K157" i="155"/>
  <c r="I181" i="155"/>
  <c r="I16" i="155"/>
  <c r="I40" i="155"/>
  <c r="I65" i="155" s="1"/>
  <c r="I93" i="155" s="1"/>
  <c r="I115" i="155" s="1"/>
  <c r="I137" i="155" s="1"/>
  <c r="I159" i="155" s="1"/>
  <c r="R180" i="155"/>
  <c r="R158" i="155"/>
  <c r="R39" i="155"/>
  <c r="R64" i="155" s="1"/>
  <c r="R92" i="155" s="1"/>
  <c r="R114" i="155" s="1"/>
  <c r="R136" i="155" s="1"/>
  <c r="R15" i="155"/>
  <c r="C181" i="155"/>
  <c r="C16" i="155"/>
  <c r="C40" i="155"/>
  <c r="C65" i="155" s="1"/>
  <c r="C93" i="155" s="1"/>
  <c r="C115" i="155" s="1"/>
  <c r="C137" i="155" s="1"/>
  <c r="C159" i="155" s="1"/>
  <c r="G181" i="155"/>
  <c r="G159" i="155"/>
  <c r="G40" i="155"/>
  <c r="G65" i="155" s="1"/>
  <c r="G93" i="155" s="1"/>
  <c r="G115" i="155" s="1"/>
  <c r="G137" i="155" s="1"/>
  <c r="G16" i="155"/>
  <c r="C159" i="154"/>
  <c r="C181" i="154"/>
  <c r="C40" i="154"/>
  <c r="C65" i="154" s="1"/>
  <c r="C93" i="154" s="1"/>
  <c r="C115" i="154" s="1"/>
  <c r="C137" i="154" s="1"/>
  <c r="C16" i="154"/>
  <c r="O181" i="154"/>
  <c r="O16" i="154"/>
  <c r="O40" i="154"/>
  <c r="O65" i="154" s="1"/>
  <c r="O93" i="154" s="1"/>
  <c r="O115" i="154" s="1"/>
  <c r="O137" i="154" s="1"/>
  <c r="O159" i="154" s="1"/>
  <c r="P15" i="154"/>
  <c r="P39" i="154"/>
  <c r="P64" i="154" s="1"/>
  <c r="P92" i="154" s="1"/>
  <c r="P114" i="154" s="1"/>
  <c r="P136" i="154" s="1"/>
  <c r="P158" i="154" s="1"/>
  <c r="K16" i="154"/>
  <c r="K40" i="154"/>
  <c r="K65" i="154" s="1"/>
  <c r="K93" i="154" s="1"/>
  <c r="K115" i="154" s="1"/>
  <c r="K137" i="154" s="1"/>
  <c r="K181" i="154" s="1"/>
  <c r="E159" i="154"/>
  <c r="E16" i="154"/>
  <c r="E40" i="154"/>
  <c r="E65" i="154" s="1"/>
  <c r="E93" i="154" s="1"/>
  <c r="E115" i="154" s="1"/>
  <c r="E137" i="154" s="1"/>
  <c r="E181" i="154" s="1"/>
  <c r="D158" i="154"/>
  <c r="D180" i="154"/>
  <c r="D39" i="154"/>
  <c r="D64" i="154" s="1"/>
  <c r="D92" i="154" s="1"/>
  <c r="D114" i="154" s="1"/>
  <c r="D136" i="154" s="1"/>
  <c r="D15" i="154"/>
  <c r="L158" i="154"/>
  <c r="L15" i="154"/>
  <c r="L39" i="154"/>
  <c r="L64" i="154" s="1"/>
  <c r="L92" i="154" s="1"/>
  <c r="L114" i="154" s="1"/>
  <c r="L136" i="154" s="1"/>
  <c r="L180" i="154" s="1"/>
  <c r="B39" i="154"/>
  <c r="B64" i="154" s="1"/>
  <c r="B92" i="154" s="1"/>
  <c r="B114" i="154" s="1"/>
  <c r="B136" i="154" s="1"/>
  <c r="B180" i="154" s="1"/>
  <c r="B15" i="154"/>
  <c r="R39" i="154"/>
  <c r="R64" i="154" s="1"/>
  <c r="R92" i="154" s="1"/>
  <c r="R114" i="154" s="1"/>
  <c r="R136" i="154" s="1"/>
  <c r="R180" i="154" s="1"/>
  <c r="R15" i="154"/>
  <c r="Q40" i="154"/>
  <c r="Q65" i="154" s="1"/>
  <c r="Q93" i="154" s="1"/>
  <c r="Q115" i="154" s="1"/>
  <c r="Q137" i="154" s="1"/>
  <c r="Q181" i="154" s="1"/>
  <c r="Q16" i="154"/>
  <c r="G16" i="154"/>
  <c r="G40" i="154"/>
  <c r="G65" i="154" s="1"/>
  <c r="G93" i="154" s="1"/>
  <c r="G115" i="154" s="1"/>
  <c r="G137" i="154" s="1"/>
  <c r="G181" i="154" s="1"/>
  <c r="M16" i="154"/>
  <c r="M40" i="154"/>
  <c r="M65" i="154" s="1"/>
  <c r="M93" i="154" s="1"/>
  <c r="M115" i="154" s="1"/>
  <c r="M137" i="154" s="1"/>
  <c r="M181" i="154" s="1"/>
  <c r="C158" i="154"/>
  <c r="F157" i="154"/>
  <c r="S157" i="154" s="1"/>
  <c r="I22" i="152" s="1"/>
  <c r="J179" i="154"/>
  <c r="N157" i="154"/>
  <c r="H157" i="154"/>
  <c r="O158" i="154"/>
  <c r="F15" i="154"/>
  <c r="F39" i="154"/>
  <c r="F64" i="154" s="1"/>
  <c r="F92" i="154" s="1"/>
  <c r="F114" i="154" s="1"/>
  <c r="F136" i="154" s="1"/>
  <c r="F180" i="154" s="1"/>
  <c r="J158" i="154"/>
  <c r="J39" i="154"/>
  <c r="J64" i="154" s="1"/>
  <c r="J92" i="154" s="1"/>
  <c r="J114" i="154" s="1"/>
  <c r="J136" i="154" s="1"/>
  <c r="J180" i="154" s="1"/>
  <c r="J15" i="154"/>
  <c r="I40" i="154"/>
  <c r="I65" i="154" s="1"/>
  <c r="I93" i="154" s="1"/>
  <c r="I115" i="154" s="1"/>
  <c r="I137" i="154" s="1"/>
  <c r="I159" i="154" s="1"/>
  <c r="I16" i="154"/>
  <c r="N15" i="154"/>
  <c r="N39" i="154"/>
  <c r="N64" i="154" s="1"/>
  <c r="N92" i="154" s="1"/>
  <c r="N114" i="154" s="1"/>
  <c r="N136" i="154" s="1"/>
  <c r="N180" i="154" s="1"/>
  <c r="H15" i="154"/>
  <c r="H39" i="154"/>
  <c r="H64" i="154" s="1"/>
  <c r="H92" i="154" s="1"/>
  <c r="H114" i="154" s="1"/>
  <c r="H136" i="154" s="1"/>
  <c r="H180" i="154" s="1"/>
  <c r="G180" i="153"/>
  <c r="E179" i="153"/>
  <c r="F181" i="153"/>
  <c r="I180" i="153"/>
  <c r="P39" i="153"/>
  <c r="P64" i="153" s="1"/>
  <c r="P92" i="153" s="1"/>
  <c r="P114" i="153" s="1"/>
  <c r="P15" i="153"/>
  <c r="C40" i="153"/>
  <c r="C65" i="153" s="1"/>
  <c r="C93" i="153" s="1"/>
  <c r="C115" i="153" s="1"/>
  <c r="C16" i="153"/>
  <c r="K16" i="153"/>
  <c r="K40" i="153"/>
  <c r="K65" i="153" s="1"/>
  <c r="K93" i="153" s="1"/>
  <c r="K115" i="153" s="1"/>
  <c r="G40" i="153"/>
  <c r="G65" i="153" s="1"/>
  <c r="G93" i="153" s="1"/>
  <c r="G115" i="153" s="1"/>
  <c r="G16" i="153"/>
  <c r="Q16" i="153"/>
  <c r="Q40" i="153"/>
  <c r="Q65" i="153" s="1"/>
  <c r="Q93" i="153" s="1"/>
  <c r="Q115" i="153" s="1"/>
  <c r="E39" i="153"/>
  <c r="E64" i="153" s="1"/>
  <c r="E92" i="153" s="1"/>
  <c r="E114" i="153" s="1"/>
  <c r="E15" i="153"/>
  <c r="F17" i="153"/>
  <c r="F41" i="153"/>
  <c r="F66" i="153" s="1"/>
  <c r="F94" i="153" s="1"/>
  <c r="F116" i="153" s="1"/>
  <c r="H15" i="153"/>
  <c r="H39" i="153"/>
  <c r="H64" i="153" s="1"/>
  <c r="H92" i="153" s="1"/>
  <c r="H114" i="153" s="1"/>
  <c r="I16" i="153"/>
  <c r="I40" i="153"/>
  <c r="I65" i="153" s="1"/>
  <c r="I93" i="153" s="1"/>
  <c r="I115" i="153" s="1"/>
  <c r="O40" i="153"/>
  <c r="O65" i="153" s="1"/>
  <c r="O93" i="153" s="1"/>
  <c r="O115" i="153" s="1"/>
  <c r="O16" i="153"/>
  <c r="D39" i="153"/>
  <c r="D64" i="153" s="1"/>
  <c r="D92" i="153" s="1"/>
  <c r="D114" i="153" s="1"/>
  <c r="D15" i="153"/>
  <c r="L39" i="153"/>
  <c r="L64" i="153" s="1"/>
  <c r="L92" i="153" s="1"/>
  <c r="L114" i="153" s="1"/>
  <c r="L15" i="153"/>
  <c r="N41" i="153"/>
  <c r="N66" i="153" s="1"/>
  <c r="N94" i="153" s="1"/>
  <c r="N116" i="153" s="1"/>
  <c r="N17" i="153"/>
  <c r="M39" i="153"/>
  <c r="M64" i="153" s="1"/>
  <c r="M92" i="153" s="1"/>
  <c r="M114" i="153" s="1"/>
  <c r="M15" i="153"/>
  <c r="Q7" i="148"/>
  <c r="Q8" i="148"/>
  <c r="Q9" i="148"/>
  <c r="Q10" i="148"/>
  <c r="Q11" i="148"/>
  <c r="Q12" i="148"/>
  <c r="Q13" i="148"/>
  <c r="R13" i="148" s="1"/>
  <c r="Q14" i="148"/>
  <c r="Q15" i="148"/>
  <c r="Q16" i="148"/>
  <c r="Q17" i="148"/>
  <c r="Q18" i="148"/>
  <c r="Q19" i="148"/>
  <c r="Q20" i="148"/>
  <c r="Q21" i="148"/>
  <c r="Q22" i="148"/>
  <c r="Q23" i="148"/>
  <c r="Q24" i="148"/>
  <c r="Q25" i="148"/>
  <c r="Q26" i="148"/>
  <c r="Q27" i="148"/>
  <c r="Q28" i="148"/>
  <c r="Q29" i="148"/>
  <c r="Q30" i="148"/>
  <c r="Q31" i="148"/>
  <c r="Q6" i="148"/>
  <c r="S12" i="148"/>
  <c r="S11" i="148"/>
  <c r="S10" i="148"/>
  <c r="S9" i="148"/>
  <c r="D9" i="147"/>
  <c r="D10" i="147"/>
  <c r="D11" i="147"/>
  <c r="D12" i="147"/>
  <c r="D13" i="147"/>
  <c r="D14" i="147"/>
  <c r="D15" i="147"/>
  <c r="D16" i="147"/>
  <c r="D8" i="147"/>
  <c r="P50" i="148"/>
  <c r="AE11" i="146"/>
  <c r="AE12" i="146"/>
  <c r="AE16" i="146"/>
  <c r="AE17" i="146"/>
  <c r="AE19" i="146"/>
  <c r="AE20" i="146"/>
  <c r="AE21" i="146"/>
  <c r="AE22" i="146"/>
  <c r="AE24" i="146"/>
  <c r="AE25" i="146"/>
  <c r="AE26" i="146"/>
  <c r="AE27" i="146"/>
  <c r="AE29" i="146"/>
  <c r="AE30" i="146"/>
  <c r="AE31" i="146"/>
  <c r="AE32" i="146"/>
  <c r="AE34" i="146"/>
  <c r="AE35" i="146"/>
  <c r="AE10" i="146"/>
  <c r="AD11" i="146"/>
  <c r="AD12" i="146"/>
  <c r="AD16" i="146"/>
  <c r="AD17" i="146"/>
  <c r="AD19" i="146"/>
  <c r="AD20" i="146"/>
  <c r="AD21" i="146"/>
  <c r="AD22" i="146"/>
  <c r="AD24" i="146"/>
  <c r="AD25" i="146"/>
  <c r="AD26" i="146"/>
  <c r="AD27" i="146"/>
  <c r="AD29" i="146"/>
  <c r="AD30" i="146"/>
  <c r="AD31" i="146"/>
  <c r="AD32" i="146"/>
  <c r="AD34" i="146"/>
  <c r="AD35" i="146"/>
  <c r="AD10" i="146"/>
  <c r="AC35" i="146"/>
  <c r="AC34" i="146"/>
  <c r="AC32" i="146"/>
  <c r="AC31" i="146"/>
  <c r="AC30" i="146"/>
  <c r="AC29" i="146"/>
  <c r="AC27" i="146"/>
  <c r="AC26" i="146"/>
  <c r="AC25" i="146"/>
  <c r="AC24" i="146"/>
  <c r="AC22" i="146"/>
  <c r="AC21" i="146"/>
  <c r="AC20" i="146"/>
  <c r="AC19" i="146"/>
  <c r="AC17" i="146"/>
  <c r="AC16" i="146"/>
  <c r="AC12" i="146"/>
  <c r="AC11" i="146"/>
  <c r="AC10" i="146"/>
  <c r="AC9" i="146"/>
  <c r="AC8" i="146"/>
  <c r="AC7" i="146"/>
  <c r="Z8" i="146"/>
  <c r="E9" i="147" s="1"/>
  <c r="Z9" i="146"/>
  <c r="E10" i="147" s="1"/>
  <c r="Z10" i="146"/>
  <c r="E11" i="147" s="1"/>
  <c r="Z11" i="146"/>
  <c r="E12" i="147" s="1"/>
  <c r="Z12" i="146"/>
  <c r="E13" i="147" s="1"/>
  <c r="Z16" i="146"/>
  <c r="E17" i="147" s="1"/>
  <c r="Z17" i="146"/>
  <c r="E18" i="147" s="1"/>
  <c r="Z19" i="146"/>
  <c r="E20" i="147" s="1"/>
  <c r="Z20" i="146"/>
  <c r="E21" i="147" s="1"/>
  <c r="Z21" i="146"/>
  <c r="E22" i="147" s="1"/>
  <c r="Z22" i="146"/>
  <c r="E23" i="147" s="1"/>
  <c r="Z24" i="146"/>
  <c r="E25" i="147" s="1"/>
  <c r="Z25" i="146"/>
  <c r="E26" i="147" s="1"/>
  <c r="Z26" i="146"/>
  <c r="E27" i="147" s="1"/>
  <c r="Z27" i="146"/>
  <c r="E28" i="147" s="1"/>
  <c r="Z29" i="146"/>
  <c r="E30" i="147" s="1"/>
  <c r="Z30" i="146"/>
  <c r="E31" i="147" s="1"/>
  <c r="Z31" i="146"/>
  <c r="E32" i="147" s="1"/>
  <c r="Z32" i="146"/>
  <c r="E33" i="147" s="1"/>
  <c r="Z34" i="146"/>
  <c r="E35" i="147" s="1"/>
  <c r="Z35" i="146"/>
  <c r="E36" i="147" s="1"/>
  <c r="Z7" i="146"/>
  <c r="E8" i="147" s="1"/>
  <c r="E12" i="127"/>
  <c r="E13" i="127" s="1"/>
  <c r="E14" i="127" s="1"/>
  <c r="E15" i="127" s="1"/>
  <c r="E16" i="127" s="1"/>
  <c r="E17" i="127" s="1"/>
  <c r="E18" i="127" s="1"/>
  <c r="E19" i="127" s="1"/>
  <c r="E20" i="127" s="1"/>
  <c r="E21" i="127" s="1"/>
  <c r="E22" i="127" s="1"/>
  <c r="E23" i="127" s="1"/>
  <c r="E24" i="127" s="1"/>
  <c r="E25" i="127" s="1"/>
  <c r="E26" i="127" s="1"/>
  <c r="E27" i="127" s="1"/>
  <c r="E28" i="127" s="1"/>
  <c r="E29" i="127" s="1"/>
  <c r="E30" i="127" s="1"/>
  <c r="D12" i="127"/>
  <c r="D13" i="127" s="1"/>
  <c r="D14" i="127" s="1"/>
  <c r="D15" i="127" s="1"/>
  <c r="D16" i="127" s="1"/>
  <c r="D17" i="127" s="1"/>
  <c r="D18" i="127" s="1"/>
  <c r="D19" i="127" s="1"/>
  <c r="D20" i="127" s="1"/>
  <c r="D21" i="127" s="1"/>
  <c r="D22" i="127" s="1"/>
  <c r="D23" i="127" s="1"/>
  <c r="D24" i="127" s="1"/>
  <c r="D25" i="127" s="1"/>
  <c r="D26" i="127" s="1"/>
  <c r="D27" i="127" s="1"/>
  <c r="D28" i="127" s="1"/>
  <c r="D29" i="127" s="1"/>
  <c r="D30" i="127" s="1"/>
  <c r="C12" i="127"/>
  <c r="C13" i="127" s="1"/>
  <c r="C14" i="127" s="1"/>
  <c r="C15" i="127" s="1"/>
  <c r="C16" i="127" s="1"/>
  <c r="C17" i="127" s="1"/>
  <c r="C18" i="127" s="1"/>
  <c r="C19" i="127" s="1"/>
  <c r="C20" i="127" s="1"/>
  <c r="C21" i="127" s="1"/>
  <c r="C22" i="127" s="1"/>
  <c r="C23" i="127" s="1"/>
  <c r="C24" i="127" s="1"/>
  <c r="C25" i="127" s="1"/>
  <c r="C26" i="127" s="1"/>
  <c r="C27" i="127" s="1"/>
  <c r="C28" i="127" s="1"/>
  <c r="C29" i="127" s="1"/>
  <c r="C30" i="127" s="1"/>
  <c r="E7" i="127"/>
  <c r="E8" i="127" s="1"/>
  <c r="E9" i="127" s="1"/>
  <c r="E10" i="127" s="1"/>
  <c r="D7" i="127"/>
  <c r="D8" i="127" s="1"/>
  <c r="D9" i="127" s="1"/>
  <c r="D10" i="127" s="1"/>
  <c r="C7" i="127"/>
  <c r="C8" i="127" s="1"/>
  <c r="C9" i="127" s="1"/>
  <c r="C10" i="127" s="1"/>
  <c r="O40" i="127"/>
  <c r="P40" i="127"/>
  <c r="N40" i="127"/>
  <c r="I31" i="127"/>
  <c r="U31" i="127" s="1"/>
  <c r="J31" i="127"/>
  <c r="P31" i="127" s="1"/>
  <c r="J6" i="127"/>
  <c r="I6" i="127"/>
  <c r="O6" i="127" s="1"/>
  <c r="H31" i="127"/>
  <c r="T31" i="127" s="1"/>
  <c r="H6" i="127"/>
  <c r="N6" i="127" s="1"/>
  <c r="O160" i="160" l="1"/>
  <c r="R179" i="160"/>
  <c r="L83" i="152" s="1"/>
  <c r="R83" i="152" s="1"/>
  <c r="P158" i="160"/>
  <c r="G181" i="160"/>
  <c r="B180" i="160"/>
  <c r="E158" i="160"/>
  <c r="R158" i="160" s="1"/>
  <c r="L23" i="152" s="1"/>
  <c r="L158" i="160"/>
  <c r="M180" i="160"/>
  <c r="C159" i="160"/>
  <c r="R157" i="159"/>
  <c r="F22" i="152" s="1"/>
  <c r="R22" i="152" s="1"/>
  <c r="J158" i="158"/>
  <c r="R180" i="158"/>
  <c r="K84" i="152" s="1"/>
  <c r="Q158" i="158"/>
  <c r="R179" i="158"/>
  <c r="K83" i="152" s="1"/>
  <c r="Q83" i="152" s="1"/>
  <c r="F158" i="157"/>
  <c r="R158" i="157" s="1"/>
  <c r="E23" i="152" s="1"/>
  <c r="R157" i="157"/>
  <c r="E22" i="152" s="1"/>
  <c r="Q22" i="152" s="1"/>
  <c r="P22" i="152"/>
  <c r="M180" i="156"/>
  <c r="P181" i="156"/>
  <c r="S82" i="152"/>
  <c r="V82" i="152" s="1"/>
  <c r="W82" i="152" s="1"/>
  <c r="X82" i="152" s="1"/>
  <c r="S179" i="156"/>
  <c r="J83" i="152" s="1"/>
  <c r="P83" i="152" s="1"/>
  <c r="I181" i="154"/>
  <c r="Q159" i="154"/>
  <c r="R158" i="154"/>
  <c r="B158" i="154"/>
  <c r="M159" i="154"/>
  <c r="K159" i="154"/>
  <c r="G159" i="154"/>
  <c r="P180" i="154"/>
  <c r="S180" i="154" s="1"/>
  <c r="I84" i="152" s="1"/>
  <c r="L179" i="153"/>
  <c r="C158" i="153"/>
  <c r="D157" i="153"/>
  <c r="P179" i="153"/>
  <c r="S156" i="153"/>
  <c r="C21" i="152" s="1"/>
  <c r="P136" i="153"/>
  <c r="P158" i="153" s="1"/>
  <c r="R40" i="153"/>
  <c r="R65" i="153" s="1"/>
  <c r="R93" i="153" s="1"/>
  <c r="R115" i="153" s="1"/>
  <c r="R16" i="153"/>
  <c r="N138" i="153"/>
  <c r="N160" i="153" s="1"/>
  <c r="L136" i="153"/>
  <c r="L158" i="153" s="1"/>
  <c r="O137" i="153"/>
  <c r="O159" i="153" s="1"/>
  <c r="H180" i="153"/>
  <c r="H136" i="153"/>
  <c r="H158" i="153" s="1"/>
  <c r="Q137" i="153"/>
  <c r="Q159" i="153" s="1"/>
  <c r="G159" i="153"/>
  <c r="G137" i="153"/>
  <c r="N181" i="153"/>
  <c r="B16" i="153"/>
  <c r="B40" i="153"/>
  <c r="B65" i="153" s="1"/>
  <c r="B93" i="153" s="1"/>
  <c r="B115" i="153" s="1"/>
  <c r="O158" i="153"/>
  <c r="J157" i="153"/>
  <c r="S157" i="153" s="1"/>
  <c r="C22" i="152" s="1"/>
  <c r="F138" i="153"/>
  <c r="F182" i="153" s="1"/>
  <c r="J40" i="153"/>
  <c r="J65" i="153" s="1"/>
  <c r="J93" i="153" s="1"/>
  <c r="J115" i="153" s="1"/>
  <c r="J16" i="153"/>
  <c r="M136" i="153"/>
  <c r="M180" i="153" s="1"/>
  <c r="I137" i="153"/>
  <c r="I159" i="153" s="1"/>
  <c r="K137" i="153"/>
  <c r="K159" i="153" s="1"/>
  <c r="C137" i="153"/>
  <c r="C159" i="153" s="1"/>
  <c r="B158" i="153"/>
  <c r="B136" i="153"/>
  <c r="B180" i="153" s="1"/>
  <c r="M179" i="153"/>
  <c r="B179" i="153"/>
  <c r="K180" i="153"/>
  <c r="Q180" i="153"/>
  <c r="E136" i="153"/>
  <c r="E158" i="153" s="1"/>
  <c r="D136" i="153"/>
  <c r="D158" i="153" s="1"/>
  <c r="J136" i="153"/>
  <c r="J158" i="153" s="1"/>
  <c r="R136" i="153"/>
  <c r="R180" i="153" s="1"/>
  <c r="L180" i="153"/>
  <c r="D159" i="160"/>
  <c r="D40" i="160"/>
  <c r="D65" i="160" s="1"/>
  <c r="D93" i="160" s="1"/>
  <c r="D115" i="160" s="1"/>
  <c r="D137" i="160" s="1"/>
  <c r="D181" i="160" s="1"/>
  <c r="D16" i="160"/>
  <c r="P40" i="160"/>
  <c r="P65" i="160" s="1"/>
  <c r="P93" i="160" s="1"/>
  <c r="P115" i="160" s="1"/>
  <c r="P137" i="160" s="1"/>
  <c r="P181" i="160" s="1"/>
  <c r="P16" i="160"/>
  <c r="K41" i="160"/>
  <c r="K66" i="160" s="1"/>
  <c r="K94" i="160" s="1"/>
  <c r="K116" i="160" s="1"/>
  <c r="K138" i="160" s="1"/>
  <c r="K182" i="160" s="1"/>
  <c r="K17" i="160"/>
  <c r="G160" i="160"/>
  <c r="G41" i="160"/>
  <c r="G66" i="160" s="1"/>
  <c r="G94" i="160" s="1"/>
  <c r="G116" i="160" s="1"/>
  <c r="G138" i="160" s="1"/>
  <c r="G182" i="160" s="1"/>
  <c r="G17" i="160"/>
  <c r="L159" i="160"/>
  <c r="L40" i="160"/>
  <c r="L65" i="160" s="1"/>
  <c r="L93" i="160" s="1"/>
  <c r="L115" i="160" s="1"/>
  <c r="L137" i="160" s="1"/>
  <c r="L181" i="160" s="1"/>
  <c r="L16" i="160"/>
  <c r="E40" i="160"/>
  <c r="E65" i="160" s="1"/>
  <c r="E93" i="160" s="1"/>
  <c r="E115" i="160" s="1"/>
  <c r="E137" i="160" s="1"/>
  <c r="E181" i="160" s="1"/>
  <c r="E16" i="160"/>
  <c r="M40" i="160"/>
  <c r="M65" i="160" s="1"/>
  <c r="M93" i="160" s="1"/>
  <c r="M115" i="160" s="1"/>
  <c r="M137" i="160" s="1"/>
  <c r="M181" i="160" s="1"/>
  <c r="M16" i="160"/>
  <c r="H159" i="160"/>
  <c r="H40" i="160"/>
  <c r="H65" i="160" s="1"/>
  <c r="H93" i="160" s="1"/>
  <c r="H115" i="160" s="1"/>
  <c r="H137" i="160" s="1"/>
  <c r="H181" i="160" s="1"/>
  <c r="H16" i="160"/>
  <c r="B181" i="160"/>
  <c r="B40" i="160"/>
  <c r="B65" i="160" s="1"/>
  <c r="B93" i="160" s="1"/>
  <c r="B115" i="160" s="1"/>
  <c r="B137" i="160" s="1"/>
  <c r="B159" i="160" s="1"/>
  <c r="B16" i="160"/>
  <c r="C41" i="160"/>
  <c r="C66" i="160" s="1"/>
  <c r="C94" i="160" s="1"/>
  <c r="C116" i="160" s="1"/>
  <c r="C138" i="160" s="1"/>
  <c r="C182" i="160" s="1"/>
  <c r="C17" i="160"/>
  <c r="O42" i="160"/>
  <c r="O67" i="160" s="1"/>
  <c r="O95" i="160" s="1"/>
  <c r="O117" i="160" s="1"/>
  <c r="O139" i="160" s="1"/>
  <c r="O183" i="160" s="1"/>
  <c r="O18" i="160"/>
  <c r="N16" i="160"/>
  <c r="N40" i="160"/>
  <c r="N65" i="160" s="1"/>
  <c r="N93" i="160" s="1"/>
  <c r="N115" i="160" s="1"/>
  <c r="N137" i="160" s="1"/>
  <c r="N181" i="160" s="1"/>
  <c r="Q40" i="160"/>
  <c r="Q65" i="160" s="1"/>
  <c r="Q93" i="160" s="1"/>
  <c r="Q115" i="160" s="1"/>
  <c r="Q137" i="160" s="1"/>
  <c r="Q159" i="160" s="1"/>
  <c r="Q16" i="160"/>
  <c r="H158" i="160"/>
  <c r="F180" i="160"/>
  <c r="J159" i="160"/>
  <c r="J16" i="160"/>
  <c r="J40" i="160"/>
  <c r="J65" i="160" s="1"/>
  <c r="J93" i="160" s="1"/>
  <c r="J115" i="160" s="1"/>
  <c r="J137" i="160" s="1"/>
  <c r="J181" i="160" s="1"/>
  <c r="I159" i="160"/>
  <c r="I16" i="160"/>
  <c r="I40" i="160"/>
  <c r="I65" i="160" s="1"/>
  <c r="I93" i="160" s="1"/>
  <c r="I115" i="160" s="1"/>
  <c r="I137" i="160" s="1"/>
  <c r="I181" i="160" s="1"/>
  <c r="N158" i="160"/>
  <c r="Q180" i="160"/>
  <c r="F16" i="160"/>
  <c r="F40" i="160"/>
  <c r="F65" i="160" s="1"/>
  <c r="F93" i="160" s="1"/>
  <c r="F115" i="160" s="1"/>
  <c r="F137" i="160" s="1"/>
  <c r="F159" i="160" s="1"/>
  <c r="J158" i="160"/>
  <c r="I158" i="160"/>
  <c r="H40" i="159"/>
  <c r="H65" i="159" s="1"/>
  <c r="H93" i="159" s="1"/>
  <c r="H115" i="159" s="1"/>
  <c r="H137" i="159" s="1"/>
  <c r="H181" i="159" s="1"/>
  <c r="H16" i="159"/>
  <c r="Q40" i="159"/>
  <c r="Q65" i="159" s="1"/>
  <c r="Q93" i="159" s="1"/>
  <c r="Q115" i="159" s="1"/>
  <c r="Q137" i="159" s="1"/>
  <c r="Q181" i="159" s="1"/>
  <c r="Q16" i="159"/>
  <c r="C41" i="159"/>
  <c r="C66" i="159" s="1"/>
  <c r="C94" i="159" s="1"/>
  <c r="C116" i="159" s="1"/>
  <c r="C138" i="159" s="1"/>
  <c r="C160" i="159" s="1"/>
  <c r="C17" i="159"/>
  <c r="F40" i="159"/>
  <c r="F65" i="159" s="1"/>
  <c r="F93" i="159" s="1"/>
  <c r="F115" i="159" s="1"/>
  <c r="F137" i="159" s="1"/>
  <c r="F181" i="159" s="1"/>
  <c r="F16" i="159"/>
  <c r="G41" i="159"/>
  <c r="G66" i="159" s="1"/>
  <c r="G94" i="159" s="1"/>
  <c r="G116" i="159" s="1"/>
  <c r="G138" i="159" s="1"/>
  <c r="G182" i="159" s="1"/>
  <c r="G17" i="159"/>
  <c r="O41" i="159"/>
  <c r="O66" i="159" s="1"/>
  <c r="O94" i="159" s="1"/>
  <c r="O116" i="159" s="1"/>
  <c r="O138" i="159" s="1"/>
  <c r="O182" i="159" s="1"/>
  <c r="O17" i="159"/>
  <c r="P158" i="159"/>
  <c r="I180" i="159"/>
  <c r="R180" i="159" s="1"/>
  <c r="F84" i="152" s="1"/>
  <c r="J158" i="159"/>
  <c r="H158" i="159"/>
  <c r="M158" i="159"/>
  <c r="Q158" i="159"/>
  <c r="E158" i="159"/>
  <c r="C181" i="159"/>
  <c r="L158" i="159"/>
  <c r="K159" i="159"/>
  <c r="F158" i="159"/>
  <c r="N180" i="159"/>
  <c r="D158" i="159"/>
  <c r="R158" i="159" s="1"/>
  <c r="F23" i="152" s="1"/>
  <c r="G159" i="159"/>
  <c r="P40" i="159"/>
  <c r="P65" i="159" s="1"/>
  <c r="P93" i="159" s="1"/>
  <c r="P115" i="159" s="1"/>
  <c r="P137" i="159" s="1"/>
  <c r="P181" i="159" s="1"/>
  <c r="P16" i="159"/>
  <c r="I40" i="159"/>
  <c r="I65" i="159" s="1"/>
  <c r="I93" i="159" s="1"/>
  <c r="I115" i="159" s="1"/>
  <c r="I137" i="159" s="1"/>
  <c r="I159" i="159" s="1"/>
  <c r="I16" i="159"/>
  <c r="J40" i="159"/>
  <c r="J65" i="159" s="1"/>
  <c r="J93" i="159" s="1"/>
  <c r="J115" i="159" s="1"/>
  <c r="J137" i="159" s="1"/>
  <c r="J181" i="159" s="1"/>
  <c r="J16" i="159"/>
  <c r="M40" i="159"/>
  <c r="M65" i="159" s="1"/>
  <c r="M93" i="159" s="1"/>
  <c r="M115" i="159" s="1"/>
  <c r="M137" i="159" s="1"/>
  <c r="M181" i="159" s="1"/>
  <c r="M16" i="159"/>
  <c r="E40" i="159"/>
  <c r="E65" i="159" s="1"/>
  <c r="E93" i="159" s="1"/>
  <c r="E115" i="159" s="1"/>
  <c r="E137" i="159" s="1"/>
  <c r="E181" i="159" s="1"/>
  <c r="E16" i="159"/>
  <c r="L40" i="159"/>
  <c r="L65" i="159" s="1"/>
  <c r="L93" i="159" s="1"/>
  <c r="L115" i="159" s="1"/>
  <c r="L137" i="159" s="1"/>
  <c r="L181" i="159" s="1"/>
  <c r="L16" i="159"/>
  <c r="K41" i="159"/>
  <c r="K66" i="159" s="1"/>
  <c r="K94" i="159" s="1"/>
  <c r="K116" i="159" s="1"/>
  <c r="K138" i="159" s="1"/>
  <c r="K182" i="159" s="1"/>
  <c r="K17" i="159"/>
  <c r="N40" i="159"/>
  <c r="N65" i="159" s="1"/>
  <c r="N93" i="159" s="1"/>
  <c r="N115" i="159" s="1"/>
  <c r="N137" i="159" s="1"/>
  <c r="N159" i="159" s="1"/>
  <c r="N16" i="159"/>
  <c r="D40" i="159"/>
  <c r="D65" i="159" s="1"/>
  <c r="D93" i="159" s="1"/>
  <c r="D115" i="159" s="1"/>
  <c r="D137" i="159" s="1"/>
  <c r="D181" i="159" s="1"/>
  <c r="D16" i="159"/>
  <c r="B40" i="159"/>
  <c r="B65" i="159" s="1"/>
  <c r="B93" i="159" s="1"/>
  <c r="B115" i="159" s="1"/>
  <c r="B137" i="159" s="1"/>
  <c r="B181" i="159" s="1"/>
  <c r="B16" i="159"/>
  <c r="P181" i="158"/>
  <c r="P159" i="158"/>
  <c r="P40" i="158"/>
  <c r="P65" i="158" s="1"/>
  <c r="P93" i="158" s="1"/>
  <c r="P115" i="158" s="1"/>
  <c r="P137" i="158" s="1"/>
  <c r="P16" i="158"/>
  <c r="F160" i="158"/>
  <c r="F182" i="158"/>
  <c r="F41" i="158"/>
  <c r="F66" i="158" s="1"/>
  <c r="F94" i="158" s="1"/>
  <c r="F116" i="158" s="1"/>
  <c r="F138" i="158" s="1"/>
  <c r="F17" i="158"/>
  <c r="I181" i="158"/>
  <c r="I159" i="158"/>
  <c r="I40" i="158"/>
  <c r="I65" i="158" s="1"/>
  <c r="I93" i="158" s="1"/>
  <c r="I115" i="158" s="1"/>
  <c r="I137" i="158" s="1"/>
  <c r="I16" i="158"/>
  <c r="K181" i="158"/>
  <c r="K159" i="158"/>
  <c r="K40" i="158"/>
  <c r="K65" i="158" s="1"/>
  <c r="K93" i="158" s="1"/>
  <c r="K115" i="158" s="1"/>
  <c r="K137" i="158" s="1"/>
  <c r="K16" i="158"/>
  <c r="H181" i="158"/>
  <c r="H159" i="158"/>
  <c r="H40" i="158"/>
  <c r="H65" i="158" s="1"/>
  <c r="H93" i="158" s="1"/>
  <c r="H115" i="158" s="1"/>
  <c r="H137" i="158" s="1"/>
  <c r="H16" i="158"/>
  <c r="M181" i="158"/>
  <c r="M159" i="158"/>
  <c r="M40" i="158"/>
  <c r="M65" i="158" s="1"/>
  <c r="M93" i="158" s="1"/>
  <c r="M115" i="158" s="1"/>
  <c r="M137" i="158" s="1"/>
  <c r="M16" i="158"/>
  <c r="L181" i="158"/>
  <c r="L159" i="158"/>
  <c r="L40" i="158"/>
  <c r="L65" i="158" s="1"/>
  <c r="L93" i="158" s="1"/>
  <c r="L115" i="158" s="1"/>
  <c r="L137" i="158" s="1"/>
  <c r="L16" i="158"/>
  <c r="B181" i="158"/>
  <c r="B159" i="158"/>
  <c r="B40" i="158"/>
  <c r="B65" i="158" s="1"/>
  <c r="B93" i="158" s="1"/>
  <c r="B115" i="158" s="1"/>
  <c r="B137" i="158" s="1"/>
  <c r="B16" i="158"/>
  <c r="G181" i="158"/>
  <c r="G159" i="158"/>
  <c r="G40" i="158"/>
  <c r="G65" i="158" s="1"/>
  <c r="G93" i="158" s="1"/>
  <c r="G115" i="158" s="1"/>
  <c r="G137" i="158" s="1"/>
  <c r="G16" i="158"/>
  <c r="Q181" i="158"/>
  <c r="Q159" i="158"/>
  <c r="Q40" i="158"/>
  <c r="Q65" i="158" s="1"/>
  <c r="Q93" i="158" s="1"/>
  <c r="Q115" i="158" s="1"/>
  <c r="Q137" i="158" s="1"/>
  <c r="Q16" i="158"/>
  <c r="C158" i="158"/>
  <c r="P158" i="158"/>
  <c r="F159" i="158"/>
  <c r="I158" i="158"/>
  <c r="K158" i="158"/>
  <c r="H158" i="158"/>
  <c r="M158" i="158"/>
  <c r="L158" i="158"/>
  <c r="B158" i="158"/>
  <c r="N160" i="158"/>
  <c r="N17" i="158"/>
  <c r="N41" i="158"/>
  <c r="N66" i="158" s="1"/>
  <c r="N94" i="158" s="1"/>
  <c r="N116" i="158" s="1"/>
  <c r="N138" i="158" s="1"/>
  <c r="N182" i="158" s="1"/>
  <c r="O40" i="158"/>
  <c r="O65" i="158" s="1"/>
  <c r="O93" i="158" s="1"/>
  <c r="O115" i="158" s="1"/>
  <c r="O137" i="158" s="1"/>
  <c r="O181" i="158" s="1"/>
  <c r="O16" i="158"/>
  <c r="D40" i="158"/>
  <c r="D65" i="158" s="1"/>
  <c r="D93" i="158" s="1"/>
  <c r="D115" i="158" s="1"/>
  <c r="D137" i="158" s="1"/>
  <c r="D159" i="158" s="1"/>
  <c r="D16" i="158"/>
  <c r="E40" i="158"/>
  <c r="E65" i="158" s="1"/>
  <c r="E93" i="158" s="1"/>
  <c r="E115" i="158" s="1"/>
  <c r="E137" i="158" s="1"/>
  <c r="E181" i="158" s="1"/>
  <c r="E16" i="158"/>
  <c r="J40" i="158"/>
  <c r="J65" i="158" s="1"/>
  <c r="J93" i="158" s="1"/>
  <c r="J115" i="158" s="1"/>
  <c r="J137" i="158" s="1"/>
  <c r="J159" i="158" s="1"/>
  <c r="J16" i="158"/>
  <c r="C181" i="158"/>
  <c r="C40" i="158"/>
  <c r="C65" i="158" s="1"/>
  <c r="C93" i="158" s="1"/>
  <c r="C115" i="158" s="1"/>
  <c r="C137" i="158" s="1"/>
  <c r="C159" i="158" s="1"/>
  <c r="C16" i="158"/>
  <c r="C16" i="157"/>
  <c r="C40" i="157"/>
  <c r="C65" i="157" s="1"/>
  <c r="C93" i="157" s="1"/>
  <c r="C115" i="157" s="1"/>
  <c r="C137" i="157" s="1"/>
  <c r="C181" i="157" s="1"/>
  <c r="L181" i="157"/>
  <c r="K180" i="157"/>
  <c r="Q180" i="157"/>
  <c r="P180" i="157"/>
  <c r="D181" i="157"/>
  <c r="O180" i="157"/>
  <c r="I180" i="157"/>
  <c r="R180" i="157" s="1"/>
  <c r="E84" i="152" s="1"/>
  <c r="M180" i="157"/>
  <c r="G17" i="157"/>
  <c r="G41" i="157"/>
  <c r="G66" i="157" s="1"/>
  <c r="G94" i="157" s="1"/>
  <c r="G116" i="157" s="1"/>
  <c r="G138" i="157" s="1"/>
  <c r="G182" i="157" s="1"/>
  <c r="L41" i="157"/>
  <c r="L66" i="157" s="1"/>
  <c r="L94" i="157" s="1"/>
  <c r="L116" i="157" s="1"/>
  <c r="L138" i="157" s="1"/>
  <c r="L182" i="157" s="1"/>
  <c r="L17" i="157"/>
  <c r="K40" i="157"/>
  <c r="K65" i="157" s="1"/>
  <c r="K93" i="157" s="1"/>
  <c r="K115" i="157" s="1"/>
  <c r="K137" i="157" s="1"/>
  <c r="K159" i="157" s="1"/>
  <c r="K16" i="157"/>
  <c r="Q40" i="157"/>
  <c r="Q65" i="157" s="1"/>
  <c r="Q93" i="157" s="1"/>
  <c r="Q115" i="157" s="1"/>
  <c r="Q137" i="157" s="1"/>
  <c r="Q181" i="157" s="1"/>
  <c r="Q16" i="157"/>
  <c r="P40" i="157"/>
  <c r="P65" i="157" s="1"/>
  <c r="P93" i="157" s="1"/>
  <c r="P115" i="157" s="1"/>
  <c r="P137" i="157" s="1"/>
  <c r="P181" i="157" s="1"/>
  <c r="P16" i="157"/>
  <c r="D41" i="157"/>
  <c r="D66" i="157" s="1"/>
  <c r="D94" i="157" s="1"/>
  <c r="D116" i="157" s="1"/>
  <c r="D138" i="157" s="1"/>
  <c r="D182" i="157" s="1"/>
  <c r="D17" i="157"/>
  <c r="O40" i="157"/>
  <c r="O65" i="157" s="1"/>
  <c r="O93" i="157" s="1"/>
  <c r="O115" i="157" s="1"/>
  <c r="O137" i="157" s="1"/>
  <c r="O159" i="157" s="1"/>
  <c r="O16" i="157"/>
  <c r="I40" i="157"/>
  <c r="I65" i="157" s="1"/>
  <c r="I93" i="157" s="1"/>
  <c r="I115" i="157" s="1"/>
  <c r="I137" i="157" s="1"/>
  <c r="I181" i="157" s="1"/>
  <c r="I16" i="157"/>
  <c r="N16" i="157"/>
  <c r="N40" i="157"/>
  <c r="N65" i="157" s="1"/>
  <c r="N93" i="157" s="1"/>
  <c r="N115" i="157" s="1"/>
  <c r="N137" i="157" s="1"/>
  <c r="N181" i="157" s="1"/>
  <c r="E40" i="157"/>
  <c r="E65" i="157" s="1"/>
  <c r="E93" i="157" s="1"/>
  <c r="E115" i="157" s="1"/>
  <c r="E137" i="157" s="1"/>
  <c r="E159" i="157" s="1"/>
  <c r="E16" i="157"/>
  <c r="F40" i="157"/>
  <c r="F65" i="157" s="1"/>
  <c r="F93" i="157" s="1"/>
  <c r="F115" i="157" s="1"/>
  <c r="F137" i="157" s="1"/>
  <c r="F181" i="157" s="1"/>
  <c r="F16" i="157"/>
  <c r="H182" i="157"/>
  <c r="H41" i="157"/>
  <c r="H66" i="157" s="1"/>
  <c r="H94" i="157" s="1"/>
  <c r="H116" i="157" s="1"/>
  <c r="H138" i="157" s="1"/>
  <c r="H160" i="157"/>
  <c r="H17" i="157"/>
  <c r="J16" i="157"/>
  <c r="J40" i="157"/>
  <c r="J65" i="157" s="1"/>
  <c r="J93" i="157" s="1"/>
  <c r="J115" i="157" s="1"/>
  <c r="J137" i="157" s="1"/>
  <c r="J181" i="157" s="1"/>
  <c r="N158" i="157"/>
  <c r="B159" i="157"/>
  <c r="B16" i="157"/>
  <c r="B40" i="157"/>
  <c r="B65" i="157" s="1"/>
  <c r="B93" i="157" s="1"/>
  <c r="B115" i="157" s="1"/>
  <c r="B137" i="157" s="1"/>
  <c r="B181" i="157" s="1"/>
  <c r="M40" i="157"/>
  <c r="M65" i="157" s="1"/>
  <c r="M93" i="157" s="1"/>
  <c r="M115" i="157" s="1"/>
  <c r="M137" i="157" s="1"/>
  <c r="M181" i="157" s="1"/>
  <c r="M16" i="157"/>
  <c r="H181" i="156"/>
  <c r="I158" i="156"/>
  <c r="S158" i="156" s="1"/>
  <c r="J23" i="152" s="1"/>
  <c r="Q180" i="156"/>
  <c r="E180" i="156"/>
  <c r="S180" i="156" s="1"/>
  <c r="J84" i="152" s="1"/>
  <c r="D181" i="156"/>
  <c r="L181" i="156"/>
  <c r="M40" i="156"/>
  <c r="M65" i="156" s="1"/>
  <c r="M93" i="156" s="1"/>
  <c r="M115" i="156" s="1"/>
  <c r="M137" i="156" s="1"/>
  <c r="M159" i="156" s="1"/>
  <c r="M16" i="156"/>
  <c r="P17" i="156"/>
  <c r="P41" i="156"/>
  <c r="P66" i="156" s="1"/>
  <c r="P94" i="156" s="1"/>
  <c r="P116" i="156" s="1"/>
  <c r="P138" i="156" s="1"/>
  <c r="P182" i="156" s="1"/>
  <c r="H17" i="156"/>
  <c r="H41" i="156"/>
  <c r="H66" i="156" s="1"/>
  <c r="H94" i="156" s="1"/>
  <c r="H116" i="156" s="1"/>
  <c r="H138" i="156" s="1"/>
  <c r="H182" i="156" s="1"/>
  <c r="I16" i="156"/>
  <c r="I40" i="156"/>
  <c r="I65" i="156" s="1"/>
  <c r="I93" i="156" s="1"/>
  <c r="I115" i="156" s="1"/>
  <c r="I137" i="156" s="1"/>
  <c r="I181" i="156" s="1"/>
  <c r="Q16" i="156"/>
  <c r="Q40" i="156"/>
  <c r="Q65" i="156" s="1"/>
  <c r="Q93" i="156" s="1"/>
  <c r="Q115" i="156" s="1"/>
  <c r="Q137" i="156" s="1"/>
  <c r="Q181" i="156" s="1"/>
  <c r="E40" i="156"/>
  <c r="E65" i="156" s="1"/>
  <c r="E93" i="156" s="1"/>
  <c r="E115" i="156" s="1"/>
  <c r="E137" i="156" s="1"/>
  <c r="E181" i="156" s="1"/>
  <c r="E16" i="156"/>
  <c r="D160" i="156"/>
  <c r="D41" i="156"/>
  <c r="D66" i="156" s="1"/>
  <c r="D94" i="156" s="1"/>
  <c r="D116" i="156" s="1"/>
  <c r="D138" i="156" s="1"/>
  <c r="D182" i="156" s="1"/>
  <c r="D17" i="156"/>
  <c r="L41" i="156"/>
  <c r="L66" i="156" s="1"/>
  <c r="L94" i="156" s="1"/>
  <c r="L116" i="156" s="1"/>
  <c r="L138" i="156" s="1"/>
  <c r="L182" i="156" s="1"/>
  <c r="L17" i="156"/>
  <c r="G16" i="156"/>
  <c r="G40" i="156"/>
  <c r="G65" i="156" s="1"/>
  <c r="G93" i="156" s="1"/>
  <c r="G115" i="156" s="1"/>
  <c r="G137" i="156" s="1"/>
  <c r="G181" i="156" s="1"/>
  <c r="N160" i="156"/>
  <c r="N41" i="156"/>
  <c r="N66" i="156" s="1"/>
  <c r="N94" i="156" s="1"/>
  <c r="N116" i="156" s="1"/>
  <c r="N138" i="156" s="1"/>
  <c r="N182" i="156" s="1"/>
  <c r="N17" i="156"/>
  <c r="F17" i="156"/>
  <c r="F41" i="156"/>
  <c r="F66" i="156" s="1"/>
  <c r="F94" i="156" s="1"/>
  <c r="F116" i="156" s="1"/>
  <c r="F138" i="156" s="1"/>
  <c r="F160" i="156" s="1"/>
  <c r="O40" i="156"/>
  <c r="O65" i="156" s="1"/>
  <c r="O93" i="156" s="1"/>
  <c r="O115" i="156" s="1"/>
  <c r="O137" i="156" s="1"/>
  <c r="O181" i="156" s="1"/>
  <c r="O16" i="156"/>
  <c r="R41" i="156"/>
  <c r="R66" i="156" s="1"/>
  <c r="R94" i="156" s="1"/>
  <c r="R116" i="156" s="1"/>
  <c r="R138" i="156" s="1"/>
  <c r="R182" i="156" s="1"/>
  <c r="R17" i="156"/>
  <c r="B41" i="156"/>
  <c r="B66" i="156" s="1"/>
  <c r="B94" i="156" s="1"/>
  <c r="B116" i="156" s="1"/>
  <c r="B138" i="156" s="1"/>
  <c r="B182" i="156" s="1"/>
  <c r="B17" i="156"/>
  <c r="C40" i="156"/>
  <c r="C65" i="156" s="1"/>
  <c r="C93" i="156" s="1"/>
  <c r="C115" i="156" s="1"/>
  <c r="C137" i="156" s="1"/>
  <c r="C181" i="156" s="1"/>
  <c r="C159" i="156"/>
  <c r="C16" i="156"/>
  <c r="J17" i="156"/>
  <c r="J41" i="156"/>
  <c r="J66" i="156" s="1"/>
  <c r="J94" i="156" s="1"/>
  <c r="J116" i="156" s="1"/>
  <c r="J138" i="156" s="1"/>
  <c r="J182" i="156" s="1"/>
  <c r="K16" i="156"/>
  <c r="K40" i="156"/>
  <c r="K65" i="156" s="1"/>
  <c r="K93" i="156" s="1"/>
  <c r="K115" i="156" s="1"/>
  <c r="K137" i="156" s="1"/>
  <c r="K181" i="156" s="1"/>
  <c r="M17" i="155"/>
  <c r="M41" i="155"/>
  <c r="M66" i="155" s="1"/>
  <c r="M94" i="155" s="1"/>
  <c r="M116" i="155" s="1"/>
  <c r="M138" i="155" s="1"/>
  <c r="M182" i="155" s="1"/>
  <c r="P161" i="155"/>
  <c r="P18" i="155"/>
  <c r="P42" i="155"/>
  <c r="P67" i="155" s="1"/>
  <c r="P95" i="155" s="1"/>
  <c r="P117" i="155" s="1"/>
  <c r="P139" i="155" s="1"/>
  <c r="P183" i="155" s="1"/>
  <c r="D161" i="155"/>
  <c r="D18" i="155"/>
  <c r="D42" i="155"/>
  <c r="D67" i="155" s="1"/>
  <c r="D95" i="155" s="1"/>
  <c r="D117" i="155" s="1"/>
  <c r="D139" i="155" s="1"/>
  <c r="D183" i="155" s="1"/>
  <c r="E41" i="155"/>
  <c r="E66" i="155" s="1"/>
  <c r="E94" i="155" s="1"/>
  <c r="E116" i="155" s="1"/>
  <c r="E138" i="155" s="1"/>
  <c r="E182" i="155" s="1"/>
  <c r="E17" i="155"/>
  <c r="F40" i="155"/>
  <c r="F65" i="155" s="1"/>
  <c r="F93" i="155" s="1"/>
  <c r="F115" i="155" s="1"/>
  <c r="F137" i="155" s="1"/>
  <c r="F181" i="155" s="1"/>
  <c r="F16" i="155"/>
  <c r="H182" i="155"/>
  <c r="O41" i="155"/>
  <c r="O66" i="155" s="1"/>
  <c r="O94" i="155" s="1"/>
  <c r="O116" i="155" s="1"/>
  <c r="O138" i="155" s="1"/>
  <c r="O182" i="155" s="1"/>
  <c r="O17" i="155"/>
  <c r="J16" i="155"/>
  <c r="J40" i="155"/>
  <c r="J65" i="155" s="1"/>
  <c r="J93" i="155" s="1"/>
  <c r="J115" i="155" s="1"/>
  <c r="J137" i="155" s="1"/>
  <c r="J159" i="155" s="1"/>
  <c r="G182" i="155"/>
  <c r="G41" i="155"/>
  <c r="G66" i="155" s="1"/>
  <c r="G94" i="155" s="1"/>
  <c r="G116" i="155" s="1"/>
  <c r="G138" i="155" s="1"/>
  <c r="G160" i="155" s="1"/>
  <c r="G17" i="155"/>
  <c r="R181" i="155"/>
  <c r="R40" i="155"/>
  <c r="R65" i="155" s="1"/>
  <c r="R93" i="155" s="1"/>
  <c r="R115" i="155" s="1"/>
  <c r="R137" i="155" s="1"/>
  <c r="R159" i="155" s="1"/>
  <c r="R16" i="155"/>
  <c r="K158" i="155"/>
  <c r="Q159" i="155"/>
  <c r="B158" i="155"/>
  <c r="F158" i="155"/>
  <c r="M159" i="155"/>
  <c r="H18" i="155"/>
  <c r="H42" i="155"/>
  <c r="H67" i="155" s="1"/>
  <c r="H95" i="155" s="1"/>
  <c r="H117" i="155" s="1"/>
  <c r="H139" i="155" s="1"/>
  <c r="H183" i="155" s="1"/>
  <c r="O181" i="155"/>
  <c r="P160" i="155"/>
  <c r="J180" i="155"/>
  <c r="S180" i="155" s="1"/>
  <c r="D84" i="152" s="1"/>
  <c r="D160" i="155"/>
  <c r="L160" i="155"/>
  <c r="E181" i="155"/>
  <c r="N158" i="155"/>
  <c r="K16" i="155"/>
  <c r="K40" i="155"/>
  <c r="K65" i="155" s="1"/>
  <c r="K93" i="155" s="1"/>
  <c r="K115" i="155" s="1"/>
  <c r="K137" i="155" s="1"/>
  <c r="K181" i="155" s="1"/>
  <c r="B181" i="155"/>
  <c r="B40" i="155"/>
  <c r="B65" i="155" s="1"/>
  <c r="B93" i="155" s="1"/>
  <c r="B115" i="155" s="1"/>
  <c r="B137" i="155" s="1"/>
  <c r="B159" i="155" s="1"/>
  <c r="B16" i="155"/>
  <c r="L183" i="155"/>
  <c r="L18" i="155"/>
  <c r="L42" i="155"/>
  <c r="L67" i="155" s="1"/>
  <c r="L95" i="155" s="1"/>
  <c r="L117" i="155" s="1"/>
  <c r="L139" i="155" s="1"/>
  <c r="L161" i="155" s="1"/>
  <c r="N181" i="155"/>
  <c r="N16" i="155"/>
  <c r="N40" i="155"/>
  <c r="N65" i="155" s="1"/>
  <c r="N93" i="155" s="1"/>
  <c r="N115" i="155" s="1"/>
  <c r="N137" i="155" s="1"/>
  <c r="N159" i="155" s="1"/>
  <c r="Q17" i="155"/>
  <c r="Q41" i="155"/>
  <c r="Q66" i="155" s="1"/>
  <c r="Q94" i="155" s="1"/>
  <c r="Q116" i="155" s="1"/>
  <c r="Q138" i="155" s="1"/>
  <c r="Q160" i="155" s="1"/>
  <c r="C41" i="155"/>
  <c r="C66" i="155" s="1"/>
  <c r="C94" i="155" s="1"/>
  <c r="C116" i="155" s="1"/>
  <c r="C138" i="155" s="1"/>
  <c r="C160" i="155" s="1"/>
  <c r="C17" i="155"/>
  <c r="I41" i="155"/>
  <c r="I66" i="155" s="1"/>
  <c r="I94" i="155" s="1"/>
  <c r="I116" i="155" s="1"/>
  <c r="I138" i="155" s="1"/>
  <c r="I182" i="155" s="1"/>
  <c r="I17" i="155"/>
  <c r="I41" i="154"/>
  <c r="I66" i="154" s="1"/>
  <c r="I94" i="154" s="1"/>
  <c r="I116" i="154" s="1"/>
  <c r="I138" i="154" s="1"/>
  <c r="I182" i="154" s="1"/>
  <c r="I17" i="154"/>
  <c r="J40" i="154"/>
  <c r="J65" i="154" s="1"/>
  <c r="J93" i="154" s="1"/>
  <c r="J115" i="154" s="1"/>
  <c r="J137" i="154" s="1"/>
  <c r="J181" i="154" s="1"/>
  <c r="J16" i="154"/>
  <c r="H158" i="154"/>
  <c r="N40" i="154"/>
  <c r="N65" i="154" s="1"/>
  <c r="N93" i="154" s="1"/>
  <c r="N115" i="154" s="1"/>
  <c r="N137" i="154" s="1"/>
  <c r="N181" i="154" s="1"/>
  <c r="N16" i="154"/>
  <c r="F158" i="154"/>
  <c r="Q41" i="154"/>
  <c r="Q66" i="154" s="1"/>
  <c r="Q94" i="154" s="1"/>
  <c r="Q116" i="154" s="1"/>
  <c r="Q138" i="154" s="1"/>
  <c r="Q160" i="154" s="1"/>
  <c r="Q17" i="154"/>
  <c r="R16" i="154"/>
  <c r="R40" i="154"/>
  <c r="R65" i="154" s="1"/>
  <c r="R93" i="154" s="1"/>
  <c r="R115" i="154" s="1"/>
  <c r="R137" i="154" s="1"/>
  <c r="R159" i="154" s="1"/>
  <c r="B40" i="154"/>
  <c r="B65" i="154" s="1"/>
  <c r="B93" i="154" s="1"/>
  <c r="B115" i="154" s="1"/>
  <c r="B137" i="154" s="1"/>
  <c r="B159" i="154" s="1"/>
  <c r="B16" i="154"/>
  <c r="D40" i="154"/>
  <c r="D65" i="154" s="1"/>
  <c r="D93" i="154" s="1"/>
  <c r="D115" i="154" s="1"/>
  <c r="D137" i="154" s="1"/>
  <c r="D159" i="154" s="1"/>
  <c r="D16" i="154"/>
  <c r="C41" i="154"/>
  <c r="C66" i="154" s="1"/>
  <c r="C94" i="154" s="1"/>
  <c r="C116" i="154" s="1"/>
  <c r="C138" i="154" s="1"/>
  <c r="C160" i="154" s="1"/>
  <c r="C17" i="154"/>
  <c r="N158" i="154"/>
  <c r="M182" i="154"/>
  <c r="M41" i="154"/>
  <c r="M66" i="154" s="1"/>
  <c r="M94" i="154" s="1"/>
  <c r="M116" i="154" s="1"/>
  <c r="M138" i="154" s="1"/>
  <c r="M160" i="154" s="1"/>
  <c r="M17" i="154"/>
  <c r="G160" i="154"/>
  <c r="G41" i="154"/>
  <c r="G66" i="154" s="1"/>
  <c r="G94" i="154" s="1"/>
  <c r="G116" i="154" s="1"/>
  <c r="G138" i="154" s="1"/>
  <c r="G182" i="154" s="1"/>
  <c r="G17" i="154"/>
  <c r="L181" i="154"/>
  <c r="L159" i="154"/>
  <c r="L40" i="154"/>
  <c r="L65" i="154" s="1"/>
  <c r="L93" i="154" s="1"/>
  <c r="L115" i="154" s="1"/>
  <c r="L137" i="154" s="1"/>
  <c r="L16" i="154"/>
  <c r="E182" i="154"/>
  <c r="E160" i="154"/>
  <c r="E41" i="154"/>
  <c r="E66" i="154" s="1"/>
  <c r="E94" i="154" s="1"/>
  <c r="E116" i="154" s="1"/>
  <c r="E138" i="154" s="1"/>
  <c r="E17" i="154"/>
  <c r="K182" i="154"/>
  <c r="K160" i="154"/>
  <c r="K41" i="154"/>
  <c r="K66" i="154" s="1"/>
  <c r="K94" i="154" s="1"/>
  <c r="K116" i="154" s="1"/>
  <c r="K138" i="154" s="1"/>
  <c r="K17" i="154"/>
  <c r="P181" i="154"/>
  <c r="P159" i="154"/>
  <c r="P40" i="154"/>
  <c r="P65" i="154" s="1"/>
  <c r="P93" i="154" s="1"/>
  <c r="P115" i="154" s="1"/>
  <c r="P137" i="154" s="1"/>
  <c r="P16" i="154"/>
  <c r="O182" i="154"/>
  <c r="O160" i="154"/>
  <c r="O41" i="154"/>
  <c r="O66" i="154" s="1"/>
  <c r="O94" i="154" s="1"/>
  <c r="O116" i="154" s="1"/>
  <c r="O138" i="154" s="1"/>
  <c r="O17" i="154"/>
  <c r="H181" i="154"/>
  <c r="H159" i="154"/>
  <c r="H40" i="154"/>
  <c r="H65" i="154" s="1"/>
  <c r="H93" i="154" s="1"/>
  <c r="H115" i="154" s="1"/>
  <c r="H137" i="154" s="1"/>
  <c r="H16" i="154"/>
  <c r="F181" i="154"/>
  <c r="F159" i="154"/>
  <c r="F40" i="154"/>
  <c r="F65" i="154" s="1"/>
  <c r="F93" i="154" s="1"/>
  <c r="F115" i="154" s="1"/>
  <c r="F137" i="154" s="1"/>
  <c r="F16" i="154"/>
  <c r="I41" i="153"/>
  <c r="I66" i="153" s="1"/>
  <c r="I94" i="153" s="1"/>
  <c r="I116" i="153" s="1"/>
  <c r="I17" i="153"/>
  <c r="F42" i="153"/>
  <c r="F67" i="153" s="1"/>
  <c r="F95" i="153" s="1"/>
  <c r="F117" i="153" s="1"/>
  <c r="F18" i="153"/>
  <c r="N182" i="153"/>
  <c r="O181" i="153"/>
  <c r="E180" i="153"/>
  <c r="G181" i="153"/>
  <c r="C181" i="153"/>
  <c r="P180" i="153"/>
  <c r="N42" i="153"/>
  <c r="N67" i="153" s="1"/>
  <c r="N95" i="153" s="1"/>
  <c r="N117" i="153" s="1"/>
  <c r="N18" i="153"/>
  <c r="D40" i="153"/>
  <c r="D65" i="153" s="1"/>
  <c r="D93" i="153" s="1"/>
  <c r="D115" i="153" s="1"/>
  <c r="D16" i="153"/>
  <c r="O41" i="153"/>
  <c r="O66" i="153" s="1"/>
  <c r="O94" i="153" s="1"/>
  <c r="O116" i="153" s="1"/>
  <c r="O17" i="153"/>
  <c r="E40" i="153"/>
  <c r="E65" i="153" s="1"/>
  <c r="E93" i="153" s="1"/>
  <c r="E115" i="153" s="1"/>
  <c r="E16" i="153"/>
  <c r="G41" i="153"/>
  <c r="G66" i="153" s="1"/>
  <c r="G94" i="153" s="1"/>
  <c r="G116" i="153" s="1"/>
  <c r="G17" i="153"/>
  <c r="C41" i="153"/>
  <c r="C66" i="153" s="1"/>
  <c r="C94" i="153" s="1"/>
  <c r="C116" i="153" s="1"/>
  <c r="C17" i="153"/>
  <c r="P40" i="153"/>
  <c r="P65" i="153" s="1"/>
  <c r="P93" i="153" s="1"/>
  <c r="P115" i="153" s="1"/>
  <c r="P16" i="153"/>
  <c r="M16" i="153"/>
  <c r="M40" i="153"/>
  <c r="M65" i="153" s="1"/>
  <c r="M93" i="153" s="1"/>
  <c r="M115" i="153" s="1"/>
  <c r="L40" i="153"/>
  <c r="L65" i="153" s="1"/>
  <c r="L93" i="153" s="1"/>
  <c r="L115" i="153" s="1"/>
  <c r="L16" i="153"/>
  <c r="H40" i="153"/>
  <c r="H65" i="153" s="1"/>
  <c r="H93" i="153" s="1"/>
  <c r="H115" i="153" s="1"/>
  <c r="H16" i="153"/>
  <c r="Q41" i="153"/>
  <c r="Q66" i="153" s="1"/>
  <c r="Q94" i="153" s="1"/>
  <c r="Q116" i="153" s="1"/>
  <c r="Q17" i="153"/>
  <c r="K41" i="153"/>
  <c r="K66" i="153" s="1"/>
  <c r="K94" i="153" s="1"/>
  <c r="K116" i="153" s="1"/>
  <c r="K17" i="153"/>
  <c r="R9" i="148"/>
  <c r="S13" i="148"/>
  <c r="R11" i="148"/>
  <c r="R12" i="148"/>
  <c r="R10" i="148"/>
  <c r="K6" i="127"/>
  <c r="O31" i="127"/>
  <c r="N31" i="127"/>
  <c r="Q31" i="127" s="1"/>
  <c r="C32" i="146" s="1"/>
  <c r="T6" i="127"/>
  <c r="U6" i="127"/>
  <c r="V6" i="127"/>
  <c r="P6" i="127"/>
  <c r="Q6" i="127" s="1"/>
  <c r="C7" i="146" s="1"/>
  <c r="K31" i="127"/>
  <c r="C31" i="148" s="1"/>
  <c r="V31" i="127"/>
  <c r="W31" i="127" s="1"/>
  <c r="D32" i="146" s="1"/>
  <c r="M32" i="114"/>
  <c r="M27" i="114"/>
  <c r="M22" i="114"/>
  <c r="M17" i="114"/>
  <c r="M12" i="114"/>
  <c r="Q84" i="152" l="1"/>
  <c r="R23" i="152"/>
  <c r="Q181" i="160"/>
  <c r="C160" i="160"/>
  <c r="O161" i="160"/>
  <c r="M159" i="160"/>
  <c r="K160" i="160"/>
  <c r="R180" i="160"/>
  <c r="L84" i="152" s="1"/>
  <c r="R84" i="152" s="1"/>
  <c r="E159" i="160"/>
  <c r="P159" i="160"/>
  <c r="R159" i="160"/>
  <c r="L24" i="152" s="1"/>
  <c r="B159" i="159"/>
  <c r="D159" i="159"/>
  <c r="N181" i="159"/>
  <c r="R181" i="159" s="1"/>
  <c r="F85" i="152" s="1"/>
  <c r="K160" i="159"/>
  <c r="L159" i="159"/>
  <c r="E159" i="159"/>
  <c r="M159" i="159"/>
  <c r="J159" i="159"/>
  <c r="I181" i="159"/>
  <c r="P159" i="159"/>
  <c r="R158" i="158"/>
  <c r="K23" i="152" s="1"/>
  <c r="Q23" i="152" s="1"/>
  <c r="R181" i="158"/>
  <c r="K85" i="152" s="1"/>
  <c r="J181" i="158"/>
  <c r="D181" i="158"/>
  <c r="O159" i="158"/>
  <c r="R159" i="158" s="1"/>
  <c r="K24" i="152" s="1"/>
  <c r="E159" i="158"/>
  <c r="S181" i="156"/>
  <c r="J85" i="152" s="1"/>
  <c r="P84" i="152"/>
  <c r="M181" i="156"/>
  <c r="L160" i="156"/>
  <c r="E159" i="156"/>
  <c r="S159" i="156" s="1"/>
  <c r="J24" i="152" s="1"/>
  <c r="K159" i="155"/>
  <c r="O160" i="155"/>
  <c r="F159" i="155"/>
  <c r="S159" i="155" s="1"/>
  <c r="D24" i="152" s="1"/>
  <c r="E160" i="155"/>
  <c r="J181" i="155"/>
  <c r="S181" i="155"/>
  <c r="D85" i="152" s="1"/>
  <c r="S158" i="155"/>
  <c r="D23" i="152" s="1"/>
  <c r="P23" i="152" s="1"/>
  <c r="M160" i="155"/>
  <c r="D181" i="154"/>
  <c r="B181" i="154"/>
  <c r="S181" i="154" s="1"/>
  <c r="I85" i="152" s="1"/>
  <c r="R181" i="154"/>
  <c r="Q182" i="154"/>
  <c r="S158" i="154"/>
  <c r="I23" i="152" s="1"/>
  <c r="D180" i="153"/>
  <c r="S179" i="153"/>
  <c r="C83" i="152" s="1"/>
  <c r="O83" i="152" s="1"/>
  <c r="S83" i="152" s="1"/>
  <c r="V83" i="152" s="1"/>
  <c r="W83" i="152" s="1"/>
  <c r="X83" i="152" s="1"/>
  <c r="I181" i="153"/>
  <c r="R158" i="153"/>
  <c r="O22" i="152"/>
  <c r="S22" i="152" s="1"/>
  <c r="O21" i="152"/>
  <c r="S21" i="152" s="1"/>
  <c r="C138" i="153"/>
  <c r="C182" i="153" s="1"/>
  <c r="B159" i="153"/>
  <c r="B137" i="153"/>
  <c r="B181" i="153" s="1"/>
  <c r="R137" i="153"/>
  <c r="R181" i="153" s="1"/>
  <c r="Q182" i="153"/>
  <c r="Q138" i="153"/>
  <c r="L137" i="153"/>
  <c r="L181" i="153" s="1"/>
  <c r="E159" i="153"/>
  <c r="E137" i="153"/>
  <c r="K181" i="153"/>
  <c r="M158" i="153"/>
  <c r="F160" i="153"/>
  <c r="B41" i="153"/>
  <c r="B66" i="153" s="1"/>
  <c r="B94" i="153" s="1"/>
  <c r="B116" i="153" s="1"/>
  <c r="B17" i="153"/>
  <c r="M137" i="153"/>
  <c r="M159" i="153" s="1"/>
  <c r="P159" i="153"/>
  <c r="P137" i="153"/>
  <c r="G138" i="153"/>
  <c r="G160" i="153" s="1"/>
  <c r="D137" i="153"/>
  <c r="D181" i="153" s="1"/>
  <c r="I138" i="153"/>
  <c r="I160" i="153" s="1"/>
  <c r="J180" i="153"/>
  <c r="J41" i="153"/>
  <c r="J66" i="153" s="1"/>
  <c r="J94" i="153" s="1"/>
  <c r="J116" i="153" s="1"/>
  <c r="J17" i="153"/>
  <c r="Q181" i="153"/>
  <c r="F139" i="153"/>
  <c r="F183" i="153" s="1"/>
  <c r="K138" i="153"/>
  <c r="K182" i="153" s="1"/>
  <c r="H137" i="153"/>
  <c r="H181" i="153" s="1"/>
  <c r="O138" i="153"/>
  <c r="O160" i="153" s="1"/>
  <c r="N139" i="153"/>
  <c r="N161" i="153" s="1"/>
  <c r="J137" i="153"/>
  <c r="J181" i="153" s="1"/>
  <c r="R41" i="153"/>
  <c r="R66" i="153" s="1"/>
  <c r="R94" i="153" s="1"/>
  <c r="R116" i="153" s="1"/>
  <c r="R17" i="153"/>
  <c r="E181" i="153"/>
  <c r="S180" i="153"/>
  <c r="C84" i="152" s="1"/>
  <c r="O84" i="152" s="1"/>
  <c r="D159" i="153"/>
  <c r="Q17" i="160"/>
  <c r="Q41" i="160"/>
  <c r="Q66" i="160" s="1"/>
  <c r="Q94" i="160" s="1"/>
  <c r="Q116" i="160" s="1"/>
  <c r="Q138" i="160" s="1"/>
  <c r="Q160" i="160" s="1"/>
  <c r="O162" i="160"/>
  <c r="O43" i="160"/>
  <c r="O68" i="160" s="1"/>
  <c r="O96" i="160" s="1"/>
  <c r="O118" i="160" s="1"/>
  <c r="O140" i="160" s="1"/>
  <c r="O184" i="160" s="1"/>
  <c r="O19" i="160"/>
  <c r="C42" i="160"/>
  <c r="C67" i="160" s="1"/>
  <c r="C95" i="160" s="1"/>
  <c r="C117" i="160" s="1"/>
  <c r="C139" i="160" s="1"/>
  <c r="C183" i="160" s="1"/>
  <c r="C18" i="160"/>
  <c r="B41" i="160"/>
  <c r="B66" i="160" s="1"/>
  <c r="B94" i="160" s="1"/>
  <c r="B116" i="160" s="1"/>
  <c r="B138" i="160" s="1"/>
  <c r="B160" i="160" s="1"/>
  <c r="B17" i="160"/>
  <c r="B182" i="160"/>
  <c r="H160" i="160"/>
  <c r="H41" i="160"/>
  <c r="H66" i="160" s="1"/>
  <c r="H94" i="160" s="1"/>
  <c r="H116" i="160" s="1"/>
  <c r="H138" i="160" s="1"/>
  <c r="H182" i="160" s="1"/>
  <c r="H17" i="160"/>
  <c r="M160" i="160"/>
  <c r="M41" i="160"/>
  <c r="M66" i="160" s="1"/>
  <c r="M94" i="160" s="1"/>
  <c r="M116" i="160" s="1"/>
  <c r="M138" i="160" s="1"/>
  <c r="M182" i="160" s="1"/>
  <c r="M17" i="160"/>
  <c r="E41" i="160"/>
  <c r="E66" i="160" s="1"/>
  <c r="E94" i="160" s="1"/>
  <c r="E116" i="160" s="1"/>
  <c r="E138" i="160" s="1"/>
  <c r="E182" i="160" s="1"/>
  <c r="E17" i="160"/>
  <c r="L41" i="160"/>
  <c r="L66" i="160" s="1"/>
  <c r="L94" i="160" s="1"/>
  <c r="L116" i="160" s="1"/>
  <c r="L138" i="160" s="1"/>
  <c r="L182" i="160" s="1"/>
  <c r="L17" i="160"/>
  <c r="G183" i="160"/>
  <c r="G42" i="160"/>
  <c r="G67" i="160" s="1"/>
  <c r="G95" i="160" s="1"/>
  <c r="G117" i="160" s="1"/>
  <c r="G139" i="160" s="1"/>
  <c r="G161" i="160" s="1"/>
  <c r="G18" i="160"/>
  <c r="K161" i="160"/>
  <c r="K42" i="160"/>
  <c r="K67" i="160" s="1"/>
  <c r="K95" i="160" s="1"/>
  <c r="K117" i="160" s="1"/>
  <c r="K139" i="160" s="1"/>
  <c r="K183" i="160" s="1"/>
  <c r="K18" i="160"/>
  <c r="P41" i="160"/>
  <c r="P66" i="160" s="1"/>
  <c r="P94" i="160" s="1"/>
  <c r="P116" i="160" s="1"/>
  <c r="P138" i="160" s="1"/>
  <c r="P182" i="160" s="1"/>
  <c r="P17" i="160"/>
  <c r="D41" i="160"/>
  <c r="D66" i="160" s="1"/>
  <c r="D94" i="160" s="1"/>
  <c r="D116" i="160" s="1"/>
  <c r="D138" i="160" s="1"/>
  <c r="D182" i="160" s="1"/>
  <c r="D17" i="160"/>
  <c r="D160" i="160"/>
  <c r="F17" i="160"/>
  <c r="F41" i="160"/>
  <c r="F66" i="160" s="1"/>
  <c r="F94" i="160" s="1"/>
  <c r="F116" i="160" s="1"/>
  <c r="F138" i="160" s="1"/>
  <c r="F160" i="160" s="1"/>
  <c r="N17" i="160"/>
  <c r="N41" i="160"/>
  <c r="N66" i="160" s="1"/>
  <c r="N94" i="160" s="1"/>
  <c r="N116" i="160" s="1"/>
  <c r="N138" i="160" s="1"/>
  <c r="N182" i="160" s="1"/>
  <c r="F181" i="160"/>
  <c r="R181" i="160" s="1"/>
  <c r="L85" i="152" s="1"/>
  <c r="N159" i="160"/>
  <c r="I17" i="160"/>
  <c r="I41" i="160"/>
  <c r="I66" i="160" s="1"/>
  <c r="I94" i="160" s="1"/>
  <c r="I116" i="160" s="1"/>
  <c r="I138" i="160" s="1"/>
  <c r="I182" i="160" s="1"/>
  <c r="J17" i="160"/>
  <c r="J41" i="160"/>
  <c r="J66" i="160" s="1"/>
  <c r="J94" i="160" s="1"/>
  <c r="J116" i="160" s="1"/>
  <c r="J138" i="160" s="1"/>
  <c r="J182" i="160" s="1"/>
  <c r="O42" i="159"/>
  <c r="O67" i="159" s="1"/>
  <c r="O95" i="159" s="1"/>
  <c r="O117" i="159" s="1"/>
  <c r="O139" i="159" s="1"/>
  <c r="O183" i="159" s="1"/>
  <c r="O18" i="159"/>
  <c r="F41" i="159"/>
  <c r="F66" i="159" s="1"/>
  <c r="F94" i="159" s="1"/>
  <c r="F116" i="159" s="1"/>
  <c r="F138" i="159" s="1"/>
  <c r="F182" i="159" s="1"/>
  <c r="F17" i="159"/>
  <c r="C18" i="159"/>
  <c r="C42" i="159"/>
  <c r="C67" i="159" s="1"/>
  <c r="C95" i="159" s="1"/>
  <c r="C117" i="159" s="1"/>
  <c r="C139" i="159" s="1"/>
  <c r="C161" i="159" s="1"/>
  <c r="H41" i="159"/>
  <c r="H66" i="159" s="1"/>
  <c r="H94" i="159" s="1"/>
  <c r="H116" i="159" s="1"/>
  <c r="H138" i="159" s="1"/>
  <c r="H182" i="159" s="1"/>
  <c r="H17" i="159"/>
  <c r="B41" i="159"/>
  <c r="B66" i="159" s="1"/>
  <c r="B94" i="159" s="1"/>
  <c r="B116" i="159" s="1"/>
  <c r="B138" i="159" s="1"/>
  <c r="B182" i="159" s="1"/>
  <c r="B17" i="159"/>
  <c r="D41" i="159"/>
  <c r="D66" i="159" s="1"/>
  <c r="D94" i="159" s="1"/>
  <c r="D116" i="159" s="1"/>
  <c r="D138" i="159" s="1"/>
  <c r="D182" i="159" s="1"/>
  <c r="D17" i="159"/>
  <c r="N41" i="159"/>
  <c r="N66" i="159" s="1"/>
  <c r="N94" i="159" s="1"/>
  <c r="N116" i="159" s="1"/>
  <c r="N138" i="159" s="1"/>
  <c r="N160" i="159" s="1"/>
  <c r="N17" i="159"/>
  <c r="K42" i="159"/>
  <c r="K67" i="159" s="1"/>
  <c r="K95" i="159" s="1"/>
  <c r="K117" i="159" s="1"/>
  <c r="K139" i="159" s="1"/>
  <c r="K183" i="159" s="1"/>
  <c r="K18" i="159"/>
  <c r="L41" i="159"/>
  <c r="L66" i="159" s="1"/>
  <c r="L94" i="159" s="1"/>
  <c r="L116" i="159" s="1"/>
  <c r="L138" i="159" s="1"/>
  <c r="L182" i="159" s="1"/>
  <c r="L17" i="159"/>
  <c r="E41" i="159"/>
  <c r="E66" i="159" s="1"/>
  <c r="E94" i="159" s="1"/>
  <c r="E116" i="159" s="1"/>
  <c r="E138" i="159" s="1"/>
  <c r="E182" i="159" s="1"/>
  <c r="E17" i="159"/>
  <c r="M41" i="159"/>
  <c r="M66" i="159" s="1"/>
  <c r="M94" i="159" s="1"/>
  <c r="M116" i="159" s="1"/>
  <c r="M138" i="159" s="1"/>
  <c r="M182" i="159" s="1"/>
  <c r="M17" i="159"/>
  <c r="J41" i="159"/>
  <c r="J66" i="159" s="1"/>
  <c r="J94" i="159" s="1"/>
  <c r="J116" i="159" s="1"/>
  <c r="J138" i="159" s="1"/>
  <c r="J182" i="159" s="1"/>
  <c r="J17" i="159"/>
  <c r="I41" i="159"/>
  <c r="I66" i="159" s="1"/>
  <c r="I94" i="159" s="1"/>
  <c r="I116" i="159" s="1"/>
  <c r="I138" i="159" s="1"/>
  <c r="I160" i="159" s="1"/>
  <c r="I17" i="159"/>
  <c r="P41" i="159"/>
  <c r="P66" i="159" s="1"/>
  <c r="P94" i="159" s="1"/>
  <c r="P116" i="159" s="1"/>
  <c r="P138" i="159" s="1"/>
  <c r="P182" i="159" s="1"/>
  <c r="P17" i="159"/>
  <c r="O160" i="159"/>
  <c r="G160" i="159"/>
  <c r="F159" i="159"/>
  <c r="C182" i="159"/>
  <c r="Q159" i="159"/>
  <c r="H159" i="159"/>
  <c r="G183" i="159"/>
  <c r="G161" i="159"/>
  <c r="G42" i="159"/>
  <c r="G67" i="159" s="1"/>
  <c r="G95" i="159" s="1"/>
  <c r="G117" i="159" s="1"/>
  <c r="G139" i="159" s="1"/>
  <c r="G18" i="159"/>
  <c r="Q182" i="159"/>
  <c r="Q160" i="159"/>
  <c r="Q41" i="159"/>
  <c r="Q66" i="159" s="1"/>
  <c r="Q94" i="159" s="1"/>
  <c r="Q116" i="159" s="1"/>
  <c r="Q138" i="159" s="1"/>
  <c r="Q17" i="159"/>
  <c r="C41" i="158"/>
  <c r="C66" i="158" s="1"/>
  <c r="C94" i="158" s="1"/>
  <c r="C116" i="158" s="1"/>
  <c r="C138" i="158" s="1"/>
  <c r="C160" i="158" s="1"/>
  <c r="C17" i="158"/>
  <c r="J41" i="158"/>
  <c r="J66" i="158" s="1"/>
  <c r="J94" i="158" s="1"/>
  <c r="J116" i="158" s="1"/>
  <c r="J138" i="158" s="1"/>
  <c r="J160" i="158" s="1"/>
  <c r="J17" i="158"/>
  <c r="E160" i="158"/>
  <c r="E41" i="158"/>
  <c r="E66" i="158" s="1"/>
  <c r="E94" i="158" s="1"/>
  <c r="E116" i="158" s="1"/>
  <c r="E138" i="158" s="1"/>
  <c r="E182" i="158" s="1"/>
  <c r="E17" i="158"/>
  <c r="D41" i="158"/>
  <c r="D66" i="158" s="1"/>
  <c r="D94" i="158" s="1"/>
  <c r="D116" i="158" s="1"/>
  <c r="D138" i="158" s="1"/>
  <c r="D182" i="158" s="1"/>
  <c r="D17" i="158"/>
  <c r="O41" i="158"/>
  <c r="O66" i="158" s="1"/>
  <c r="O94" i="158" s="1"/>
  <c r="O116" i="158" s="1"/>
  <c r="O138" i="158" s="1"/>
  <c r="O182" i="158" s="1"/>
  <c r="O17" i="158"/>
  <c r="N18" i="158"/>
  <c r="N42" i="158"/>
  <c r="N67" i="158" s="1"/>
  <c r="N95" i="158" s="1"/>
  <c r="N117" i="158" s="1"/>
  <c r="N139" i="158" s="1"/>
  <c r="N183" i="158" s="1"/>
  <c r="Q41" i="158"/>
  <c r="Q66" i="158" s="1"/>
  <c r="Q94" i="158" s="1"/>
  <c r="Q116" i="158" s="1"/>
  <c r="Q138" i="158" s="1"/>
  <c r="Q160" i="158" s="1"/>
  <c r="Q17" i="158"/>
  <c r="G41" i="158"/>
  <c r="G66" i="158" s="1"/>
  <c r="G94" i="158" s="1"/>
  <c r="G116" i="158" s="1"/>
  <c r="G138" i="158" s="1"/>
  <c r="G182" i="158" s="1"/>
  <c r="G17" i="158"/>
  <c r="B41" i="158"/>
  <c r="B66" i="158" s="1"/>
  <c r="B94" i="158" s="1"/>
  <c r="B116" i="158" s="1"/>
  <c r="B138" i="158" s="1"/>
  <c r="B182" i="158" s="1"/>
  <c r="B17" i="158"/>
  <c r="L160" i="158"/>
  <c r="L41" i="158"/>
  <c r="L66" i="158" s="1"/>
  <c r="L94" i="158" s="1"/>
  <c r="L116" i="158" s="1"/>
  <c r="L138" i="158" s="1"/>
  <c r="L182" i="158" s="1"/>
  <c r="L17" i="158"/>
  <c r="M41" i="158"/>
  <c r="M66" i="158" s="1"/>
  <c r="M94" i="158" s="1"/>
  <c r="M116" i="158" s="1"/>
  <c r="M138" i="158" s="1"/>
  <c r="M182" i="158" s="1"/>
  <c r="M17" i="158"/>
  <c r="H41" i="158"/>
  <c r="H66" i="158" s="1"/>
  <c r="H94" i="158" s="1"/>
  <c r="H116" i="158" s="1"/>
  <c r="H138" i="158" s="1"/>
  <c r="H182" i="158" s="1"/>
  <c r="H17" i="158"/>
  <c r="K160" i="158"/>
  <c r="K41" i="158"/>
  <c r="K66" i="158" s="1"/>
  <c r="K94" i="158" s="1"/>
  <c r="K116" i="158" s="1"/>
  <c r="K138" i="158" s="1"/>
  <c r="K182" i="158" s="1"/>
  <c r="K17" i="158"/>
  <c r="I41" i="158"/>
  <c r="I66" i="158" s="1"/>
  <c r="I94" i="158" s="1"/>
  <c r="I116" i="158" s="1"/>
  <c r="I138" i="158" s="1"/>
  <c r="I182" i="158" s="1"/>
  <c r="I17" i="158"/>
  <c r="F42" i="158"/>
  <c r="F67" i="158" s="1"/>
  <c r="F95" i="158" s="1"/>
  <c r="F117" i="158" s="1"/>
  <c r="F139" i="158" s="1"/>
  <c r="F183" i="158" s="1"/>
  <c r="F18" i="158"/>
  <c r="P41" i="158"/>
  <c r="P66" i="158" s="1"/>
  <c r="P94" i="158" s="1"/>
  <c r="P116" i="158" s="1"/>
  <c r="P138" i="158" s="1"/>
  <c r="P182" i="158" s="1"/>
  <c r="P17" i="158"/>
  <c r="B17" i="157"/>
  <c r="B41" i="157"/>
  <c r="B66" i="157" s="1"/>
  <c r="B94" i="157" s="1"/>
  <c r="B116" i="157" s="1"/>
  <c r="B138" i="157" s="1"/>
  <c r="B182" i="157" s="1"/>
  <c r="O182" i="157"/>
  <c r="O160" i="157"/>
  <c r="O41" i="157"/>
  <c r="O66" i="157" s="1"/>
  <c r="O94" i="157" s="1"/>
  <c r="O116" i="157" s="1"/>
  <c r="O138" i="157" s="1"/>
  <c r="O17" i="157"/>
  <c r="P182" i="157"/>
  <c r="P160" i="157"/>
  <c r="P41" i="157"/>
  <c r="P66" i="157" s="1"/>
  <c r="P94" i="157" s="1"/>
  <c r="P116" i="157" s="1"/>
  <c r="P138" i="157" s="1"/>
  <c r="P17" i="157"/>
  <c r="K182" i="157"/>
  <c r="K160" i="157"/>
  <c r="K41" i="157"/>
  <c r="K66" i="157" s="1"/>
  <c r="K94" i="157" s="1"/>
  <c r="K116" i="157" s="1"/>
  <c r="K138" i="157" s="1"/>
  <c r="K17" i="157"/>
  <c r="M159" i="157"/>
  <c r="J160" i="157"/>
  <c r="J17" i="157"/>
  <c r="J41" i="157"/>
  <c r="J66" i="157" s="1"/>
  <c r="J94" i="157" s="1"/>
  <c r="J116" i="157" s="1"/>
  <c r="J138" i="157" s="1"/>
  <c r="J182" i="157" s="1"/>
  <c r="N182" i="157"/>
  <c r="N17" i="157"/>
  <c r="N41" i="157"/>
  <c r="N66" i="157" s="1"/>
  <c r="N94" i="157" s="1"/>
  <c r="N116" i="157" s="1"/>
  <c r="N138" i="157" s="1"/>
  <c r="N160" i="157" s="1"/>
  <c r="G42" i="157"/>
  <c r="G67" i="157" s="1"/>
  <c r="G95" i="157" s="1"/>
  <c r="G117" i="157" s="1"/>
  <c r="G139" i="157" s="1"/>
  <c r="G183" i="157" s="1"/>
  <c r="G18" i="157"/>
  <c r="C41" i="157"/>
  <c r="C66" i="157" s="1"/>
  <c r="C94" i="157" s="1"/>
  <c r="C116" i="157" s="1"/>
  <c r="C138" i="157" s="1"/>
  <c r="C160" i="157" s="1"/>
  <c r="C17" i="157"/>
  <c r="J159" i="157"/>
  <c r="F159" i="157"/>
  <c r="E181" i="157"/>
  <c r="R181" i="157" s="1"/>
  <c r="E85" i="152" s="1"/>
  <c r="N159" i="157"/>
  <c r="I159" i="157"/>
  <c r="O181" i="157"/>
  <c r="D160" i="157"/>
  <c r="P159" i="157"/>
  <c r="Q159" i="157"/>
  <c r="K181" i="157"/>
  <c r="L160" i="157"/>
  <c r="G160" i="157"/>
  <c r="C159" i="157"/>
  <c r="R159" i="157" s="1"/>
  <c r="E24" i="152" s="1"/>
  <c r="H42" i="157"/>
  <c r="H67" i="157" s="1"/>
  <c r="H95" i="157" s="1"/>
  <c r="H117" i="157" s="1"/>
  <c r="H139" i="157" s="1"/>
  <c r="H183" i="157" s="1"/>
  <c r="H18" i="157"/>
  <c r="F182" i="157"/>
  <c r="F41" i="157"/>
  <c r="F66" i="157" s="1"/>
  <c r="F94" i="157" s="1"/>
  <c r="F116" i="157" s="1"/>
  <c r="F138" i="157" s="1"/>
  <c r="F160" i="157" s="1"/>
  <c r="F17" i="157"/>
  <c r="E17" i="157"/>
  <c r="E41" i="157"/>
  <c r="E66" i="157" s="1"/>
  <c r="E94" i="157" s="1"/>
  <c r="E116" i="157" s="1"/>
  <c r="E138" i="157" s="1"/>
  <c r="E182" i="157" s="1"/>
  <c r="I17" i="157"/>
  <c r="I41" i="157"/>
  <c r="I66" i="157" s="1"/>
  <c r="I94" i="157" s="1"/>
  <c r="I116" i="157" s="1"/>
  <c r="I138" i="157" s="1"/>
  <c r="I182" i="157" s="1"/>
  <c r="D161" i="157"/>
  <c r="D42" i="157"/>
  <c r="D67" i="157" s="1"/>
  <c r="D95" i="157" s="1"/>
  <c r="D117" i="157" s="1"/>
  <c r="D139" i="157" s="1"/>
  <c r="D183" i="157" s="1"/>
  <c r="D18" i="157"/>
  <c r="Q41" i="157"/>
  <c r="Q66" i="157" s="1"/>
  <c r="Q94" i="157" s="1"/>
  <c r="Q116" i="157" s="1"/>
  <c r="Q138" i="157" s="1"/>
  <c r="Q160" i="157" s="1"/>
  <c r="Q17" i="157"/>
  <c r="L42" i="157"/>
  <c r="L67" i="157" s="1"/>
  <c r="L95" i="157" s="1"/>
  <c r="L117" i="157" s="1"/>
  <c r="L139" i="157" s="1"/>
  <c r="L183" i="157" s="1"/>
  <c r="L18" i="157"/>
  <c r="M17" i="157"/>
  <c r="M41" i="157"/>
  <c r="M66" i="157" s="1"/>
  <c r="M94" i="157" s="1"/>
  <c r="M116" i="157" s="1"/>
  <c r="M138" i="157" s="1"/>
  <c r="M160" i="157" s="1"/>
  <c r="C41" i="156"/>
  <c r="C66" i="156" s="1"/>
  <c r="C94" i="156" s="1"/>
  <c r="C116" i="156" s="1"/>
  <c r="C138" i="156" s="1"/>
  <c r="C182" i="156" s="1"/>
  <c r="C17" i="156"/>
  <c r="R42" i="156"/>
  <c r="R67" i="156" s="1"/>
  <c r="R95" i="156" s="1"/>
  <c r="R117" i="156" s="1"/>
  <c r="R139" i="156" s="1"/>
  <c r="R183" i="156" s="1"/>
  <c r="R18" i="156"/>
  <c r="O41" i="156"/>
  <c r="O66" i="156" s="1"/>
  <c r="O94" i="156" s="1"/>
  <c r="O116" i="156" s="1"/>
  <c r="O138" i="156" s="1"/>
  <c r="O182" i="156" s="1"/>
  <c r="O17" i="156"/>
  <c r="E17" i="156"/>
  <c r="E41" i="156"/>
  <c r="E66" i="156" s="1"/>
  <c r="E94" i="156" s="1"/>
  <c r="E116" i="156" s="1"/>
  <c r="E138" i="156" s="1"/>
  <c r="E182" i="156" s="1"/>
  <c r="M17" i="156"/>
  <c r="M41" i="156"/>
  <c r="M66" i="156" s="1"/>
  <c r="M94" i="156" s="1"/>
  <c r="M116" i="156" s="1"/>
  <c r="M138" i="156" s="1"/>
  <c r="M182" i="156" s="1"/>
  <c r="K159" i="156"/>
  <c r="J160" i="156"/>
  <c r="B160" i="156"/>
  <c r="R160" i="156"/>
  <c r="O159" i="156"/>
  <c r="F182" i="156"/>
  <c r="G159" i="156"/>
  <c r="Q159" i="156"/>
  <c r="I159" i="156"/>
  <c r="H160" i="156"/>
  <c r="P160" i="156"/>
  <c r="B42" i="156"/>
  <c r="B67" i="156" s="1"/>
  <c r="B95" i="156" s="1"/>
  <c r="B117" i="156" s="1"/>
  <c r="B139" i="156" s="1"/>
  <c r="B183" i="156" s="1"/>
  <c r="B18" i="156"/>
  <c r="N42" i="156"/>
  <c r="N67" i="156" s="1"/>
  <c r="N95" i="156" s="1"/>
  <c r="N117" i="156" s="1"/>
  <c r="N139" i="156" s="1"/>
  <c r="N161" i="156" s="1"/>
  <c r="N18" i="156"/>
  <c r="L18" i="156"/>
  <c r="L42" i="156"/>
  <c r="L67" i="156" s="1"/>
  <c r="L95" i="156" s="1"/>
  <c r="L117" i="156" s="1"/>
  <c r="L139" i="156" s="1"/>
  <c r="L161" i="156" s="1"/>
  <c r="D183" i="156"/>
  <c r="D18" i="156"/>
  <c r="D42" i="156"/>
  <c r="D67" i="156" s="1"/>
  <c r="D95" i="156" s="1"/>
  <c r="D117" i="156" s="1"/>
  <c r="D139" i="156" s="1"/>
  <c r="D161" i="156" s="1"/>
  <c r="K160" i="156"/>
  <c r="K182" i="156"/>
  <c r="K41" i="156"/>
  <c r="K66" i="156" s="1"/>
  <c r="K94" i="156" s="1"/>
  <c r="K116" i="156" s="1"/>
  <c r="K138" i="156" s="1"/>
  <c r="K17" i="156"/>
  <c r="J42" i="156"/>
  <c r="J67" i="156" s="1"/>
  <c r="J95" i="156" s="1"/>
  <c r="J117" i="156" s="1"/>
  <c r="J139" i="156" s="1"/>
  <c r="J183" i="156" s="1"/>
  <c r="J18" i="156"/>
  <c r="F183" i="156"/>
  <c r="F161" i="156"/>
  <c r="F42" i="156"/>
  <c r="F67" i="156" s="1"/>
  <c r="F95" i="156" s="1"/>
  <c r="F117" i="156" s="1"/>
  <c r="F139" i="156" s="1"/>
  <c r="F18" i="156"/>
  <c r="G182" i="156"/>
  <c r="G160" i="156"/>
  <c r="G41" i="156"/>
  <c r="G66" i="156" s="1"/>
  <c r="G94" i="156" s="1"/>
  <c r="G116" i="156" s="1"/>
  <c r="G138" i="156" s="1"/>
  <c r="G17" i="156"/>
  <c r="Q182" i="156"/>
  <c r="Q17" i="156"/>
  <c r="Q41" i="156"/>
  <c r="Q66" i="156" s="1"/>
  <c r="Q94" i="156" s="1"/>
  <c r="Q116" i="156" s="1"/>
  <c r="Q138" i="156" s="1"/>
  <c r="Q160" i="156" s="1"/>
  <c r="I17" i="156"/>
  <c r="I41" i="156"/>
  <c r="I66" i="156" s="1"/>
  <c r="I94" i="156" s="1"/>
  <c r="I116" i="156" s="1"/>
  <c r="I138" i="156" s="1"/>
  <c r="I160" i="156" s="1"/>
  <c r="H18" i="156"/>
  <c r="H42" i="156"/>
  <c r="H67" i="156" s="1"/>
  <c r="H95" i="156" s="1"/>
  <c r="H117" i="156" s="1"/>
  <c r="H139" i="156" s="1"/>
  <c r="H161" i="156" s="1"/>
  <c r="P183" i="156"/>
  <c r="P18" i="156"/>
  <c r="P42" i="156"/>
  <c r="P67" i="156" s="1"/>
  <c r="P95" i="156" s="1"/>
  <c r="P117" i="156" s="1"/>
  <c r="P139" i="156" s="1"/>
  <c r="P161" i="156" s="1"/>
  <c r="N17" i="155"/>
  <c r="N41" i="155"/>
  <c r="N66" i="155" s="1"/>
  <c r="N94" i="155" s="1"/>
  <c r="N116" i="155" s="1"/>
  <c r="N138" i="155" s="1"/>
  <c r="N160" i="155" s="1"/>
  <c r="L19" i="155"/>
  <c r="L43" i="155"/>
  <c r="L68" i="155" s="1"/>
  <c r="L96" i="155" s="1"/>
  <c r="L118" i="155" s="1"/>
  <c r="L140" i="155" s="1"/>
  <c r="L162" i="155" s="1"/>
  <c r="H161" i="155"/>
  <c r="J17" i="155"/>
  <c r="J41" i="155"/>
  <c r="J66" i="155" s="1"/>
  <c r="J94" i="155" s="1"/>
  <c r="J116" i="155" s="1"/>
  <c r="J138" i="155" s="1"/>
  <c r="J182" i="155" s="1"/>
  <c r="F41" i="155"/>
  <c r="F66" i="155" s="1"/>
  <c r="F94" i="155" s="1"/>
  <c r="F116" i="155" s="1"/>
  <c r="F138" i="155" s="1"/>
  <c r="F182" i="155" s="1"/>
  <c r="F17" i="155"/>
  <c r="E42" i="155"/>
  <c r="E67" i="155" s="1"/>
  <c r="E95" i="155" s="1"/>
  <c r="E117" i="155" s="1"/>
  <c r="E139" i="155" s="1"/>
  <c r="E161" i="155" s="1"/>
  <c r="E18" i="155"/>
  <c r="I160" i="155"/>
  <c r="C182" i="155"/>
  <c r="Q18" i="155"/>
  <c r="Q42" i="155"/>
  <c r="Q67" i="155" s="1"/>
  <c r="Q95" i="155" s="1"/>
  <c r="Q117" i="155" s="1"/>
  <c r="Q139" i="155" s="1"/>
  <c r="Q161" i="155" s="1"/>
  <c r="K182" i="155"/>
  <c r="K41" i="155"/>
  <c r="K66" i="155" s="1"/>
  <c r="K94" i="155" s="1"/>
  <c r="K116" i="155" s="1"/>
  <c r="K138" i="155" s="1"/>
  <c r="K160" i="155" s="1"/>
  <c r="K17" i="155"/>
  <c r="D184" i="155"/>
  <c r="D43" i="155"/>
  <c r="D68" i="155" s="1"/>
  <c r="D96" i="155" s="1"/>
  <c r="D118" i="155" s="1"/>
  <c r="D140" i="155" s="1"/>
  <c r="D162" i="155" s="1"/>
  <c r="D19" i="155"/>
  <c r="P184" i="155"/>
  <c r="P19" i="155"/>
  <c r="P43" i="155"/>
  <c r="P68" i="155" s="1"/>
  <c r="P96" i="155" s="1"/>
  <c r="P118" i="155" s="1"/>
  <c r="P140" i="155" s="1"/>
  <c r="P162" i="155" s="1"/>
  <c r="M161" i="155"/>
  <c r="M183" i="155"/>
  <c r="M42" i="155"/>
  <c r="M67" i="155" s="1"/>
  <c r="M95" i="155" s="1"/>
  <c r="M117" i="155" s="1"/>
  <c r="M139" i="155" s="1"/>
  <c r="M18" i="155"/>
  <c r="Q182" i="155"/>
  <c r="I18" i="155"/>
  <c r="I42" i="155"/>
  <c r="I67" i="155" s="1"/>
  <c r="I95" i="155" s="1"/>
  <c r="I117" i="155" s="1"/>
  <c r="I139" i="155" s="1"/>
  <c r="I183" i="155" s="1"/>
  <c r="C18" i="155"/>
  <c r="C42" i="155"/>
  <c r="C67" i="155" s="1"/>
  <c r="C95" i="155" s="1"/>
  <c r="C117" i="155" s="1"/>
  <c r="C139" i="155" s="1"/>
  <c r="C161" i="155" s="1"/>
  <c r="B17" i="155"/>
  <c r="B41" i="155"/>
  <c r="B66" i="155" s="1"/>
  <c r="B94" i="155" s="1"/>
  <c r="B116" i="155" s="1"/>
  <c r="B138" i="155" s="1"/>
  <c r="B182" i="155" s="1"/>
  <c r="H19" i="155"/>
  <c r="H43" i="155"/>
  <c r="H68" i="155" s="1"/>
  <c r="H96" i="155" s="1"/>
  <c r="H118" i="155" s="1"/>
  <c r="H140" i="155" s="1"/>
  <c r="H184" i="155" s="1"/>
  <c r="R17" i="155"/>
  <c r="R41" i="155"/>
  <c r="R66" i="155" s="1"/>
  <c r="R94" i="155" s="1"/>
  <c r="R116" i="155" s="1"/>
  <c r="R138" i="155" s="1"/>
  <c r="R182" i="155" s="1"/>
  <c r="G18" i="155"/>
  <c r="G42" i="155"/>
  <c r="G67" i="155" s="1"/>
  <c r="G95" i="155" s="1"/>
  <c r="G117" i="155" s="1"/>
  <c r="G139" i="155" s="1"/>
  <c r="G183" i="155" s="1"/>
  <c r="O42" i="155"/>
  <c r="O67" i="155" s="1"/>
  <c r="O95" i="155" s="1"/>
  <c r="O117" i="155" s="1"/>
  <c r="O139" i="155" s="1"/>
  <c r="O183" i="155" s="1"/>
  <c r="O18" i="155"/>
  <c r="J17" i="154"/>
  <c r="J41" i="154"/>
  <c r="J66" i="154" s="1"/>
  <c r="J94" i="154" s="1"/>
  <c r="J116" i="154" s="1"/>
  <c r="J138" i="154" s="1"/>
  <c r="J182" i="154" s="1"/>
  <c r="H41" i="154"/>
  <c r="H66" i="154" s="1"/>
  <c r="H94" i="154" s="1"/>
  <c r="H116" i="154" s="1"/>
  <c r="H138" i="154" s="1"/>
  <c r="H160" i="154" s="1"/>
  <c r="H17" i="154"/>
  <c r="P182" i="154"/>
  <c r="P41" i="154"/>
  <c r="P66" i="154" s="1"/>
  <c r="P94" i="154" s="1"/>
  <c r="P116" i="154" s="1"/>
  <c r="P138" i="154" s="1"/>
  <c r="P160" i="154" s="1"/>
  <c r="P17" i="154"/>
  <c r="K18" i="154"/>
  <c r="K42" i="154"/>
  <c r="K67" i="154" s="1"/>
  <c r="K95" i="154" s="1"/>
  <c r="K117" i="154" s="1"/>
  <c r="K139" i="154" s="1"/>
  <c r="K183" i="154" s="1"/>
  <c r="L17" i="154"/>
  <c r="L41" i="154"/>
  <c r="L66" i="154" s="1"/>
  <c r="L94" i="154" s="1"/>
  <c r="L116" i="154" s="1"/>
  <c r="L138" i="154" s="1"/>
  <c r="L182" i="154" s="1"/>
  <c r="M18" i="154"/>
  <c r="M42" i="154"/>
  <c r="M67" i="154" s="1"/>
  <c r="M95" i="154" s="1"/>
  <c r="M117" i="154" s="1"/>
  <c r="M139" i="154" s="1"/>
  <c r="M161" i="154" s="1"/>
  <c r="N159" i="154"/>
  <c r="C18" i="154"/>
  <c r="C42" i="154"/>
  <c r="C67" i="154" s="1"/>
  <c r="C95" i="154" s="1"/>
  <c r="C117" i="154" s="1"/>
  <c r="C139" i="154" s="1"/>
  <c r="C183" i="154" s="1"/>
  <c r="D17" i="154"/>
  <c r="D41" i="154"/>
  <c r="D66" i="154" s="1"/>
  <c r="D94" i="154" s="1"/>
  <c r="D116" i="154" s="1"/>
  <c r="D138" i="154" s="1"/>
  <c r="D182" i="154" s="1"/>
  <c r="B41" i="154"/>
  <c r="B66" i="154" s="1"/>
  <c r="B94" i="154" s="1"/>
  <c r="B116" i="154" s="1"/>
  <c r="B138" i="154" s="1"/>
  <c r="B160" i="154" s="1"/>
  <c r="B17" i="154"/>
  <c r="Q42" i="154"/>
  <c r="Q67" i="154" s="1"/>
  <c r="Q95" i="154" s="1"/>
  <c r="Q117" i="154" s="1"/>
  <c r="Q139" i="154" s="1"/>
  <c r="Q161" i="154" s="1"/>
  <c r="Q18" i="154"/>
  <c r="J159" i="154"/>
  <c r="S159" i="154" s="1"/>
  <c r="I24" i="152" s="1"/>
  <c r="I160" i="154"/>
  <c r="I183" i="154"/>
  <c r="I18" i="154"/>
  <c r="I42" i="154"/>
  <c r="I67" i="154" s="1"/>
  <c r="I95" i="154" s="1"/>
  <c r="I117" i="154" s="1"/>
  <c r="I139" i="154" s="1"/>
  <c r="I161" i="154" s="1"/>
  <c r="F182" i="154"/>
  <c r="F17" i="154"/>
  <c r="F41" i="154"/>
  <c r="F66" i="154" s="1"/>
  <c r="F94" i="154" s="1"/>
  <c r="F116" i="154" s="1"/>
  <c r="F138" i="154" s="1"/>
  <c r="F160" i="154" s="1"/>
  <c r="O183" i="154"/>
  <c r="O42" i="154"/>
  <c r="O67" i="154" s="1"/>
  <c r="O95" i="154" s="1"/>
  <c r="O117" i="154" s="1"/>
  <c r="O139" i="154" s="1"/>
  <c r="O161" i="154" s="1"/>
  <c r="O18" i="154"/>
  <c r="E183" i="154"/>
  <c r="E18" i="154"/>
  <c r="E42" i="154"/>
  <c r="E67" i="154" s="1"/>
  <c r="E95" i="154" s="1"/>
  <c r="E117" i="154" s="1"/>
  <c r="E139" i="154" s="1"/>
  <c r="E161" i="154" s="1"/>
  <c r="G183" i="154"/>
  <c r="G42" i="154"/>
  <c r="G67" i="154" s="1"/>
  <c r="G95" i="154" s="1"/>
  <c r="G117" i="154" s="1"/>
  <c r="G139" i="154" s="1"/>
  <c r="G161" i="154" s="1"/>
  <c r="G18" i="154"/>
  <c r="C182" i="154"/>
  <c r="R41" i="154"/>
  <c r="R66" i="154" s="1"/>
  <c r="R94" i="154" s="1"/>
  <c r="R116" i="154" s="1"/>
  <c r="R138" i="154" s="1"/>
  <c r="R182" i="154" s="1"/>
  <c r="R17" i="154"/>
  <c r="N17" i="154"/>
  <c r="N41" i="154"/>
  <c r="N66" i="154" s="1"/>
  <c r="N94" i="154" s="1"/>
  <c r="N116" i="154" s="1"/>
  <c r="N138" i="154" s="1"/>
  <c r="N160" i="154" s="1"/>
  <c r="Q160" i="153"/>
  <c r="L159" i="153"/>
  <c r="C160" i="153"/>
  <c r="F19" i="153"/>
  <c r="F43" i="153"/>
  <c r="F68" i="153" s="1"/>
  <c r="F96" i="153" s="1"/>
  <c r="F118" i="153" s="1"/>
  <c r="I18" i="153"/>
  <c r="I42" i="153"/>
  <c r="I67" i="153" s="1"/>
  <c r="I95" i="153" s="1"/>
  <c r="I117" i="153" s="1"/>
  <c r="P181" i="153"/>
  <c r="K18" i="153"/>
  <c r="K42" i="153"/>
  <c r="K67" i="153" s="1"/>
  <c r="K95" i="153" s="1"/>
  <c r="K117" i="153" s="1"/>
  <c r="Q42" i="153"/>
  <c r="Q67" i="153" s="1"/>
  <c r="Q95" i="153" s="1"/>
  <c r="Q117" i="153" s="1"/>
  <c r="Q18" i="153"/>
  <c r="H17" i="153"/>
  <c r="H41" i="153"/>
  <c r="H66" i="153" s="1"/>
  <c r="H94" i="153" s="1"/>
  <c r="H116" i="153" s="1"/>
  <c r="L17" i="153"/>
  <c r="L41" i="153"/>
  <c r="L66" i="153" s="1"/>
  <c r="L94" i="153" s="1"/>
  <c r="L116" i="153" s="1"/>
  <c r="P17" i="153"/>
  <c r="P41" i="153"/>
  <c r="P66" i="153" s="1"/>
  <c r="P94" i="153" s="1"/>
  <c r="P116" i="153" s="1"/>
  <c r="C42" i="153"/>
  <c r="C67" i="153" s="1"/>
  <c r="C95" i="153" s="1"/>
  <c r="C117" i="153" s="1"/>
  <c r="C18" i="153"/>
  <c r="G18" i="153"/>
  <c r="G42" i="153"/>
  <c r="G67" i="153" s="1"/>
  <c r="G95" i="153" s="1"/>
  <c r="G117" i="153" s="1"/>
  <c r="E41" i="153"/>
  <c r="E66" i="153" s="1"/>
  <c r="E94" i="153" s="1"/>
  <c r="E116" i="153" s="1"/>
  <c r="E17" i="153"/>
  <c r="O18" i="153"/>
  <c r="O42" i="153"/>
  <c r="O67" i="153" s="1"/>
  <c r="O95" i="153" s="1"/>
  <c r="O117" i="153" s="1"/>
  <c r="D41" i="153"/>
  <c r="D66" i="153" s="1"/>
  <c r="D94" i="153" s="1"/>
  <c r="D116" i="153" s="1"/>
  <c r="D17" i="153"/>
  <c r="N19" i="153"/>
  <c r="N43" i="153"/>
  <c r="N68" i="153" s="1"/>
  <c r="N96" i="153" s="1"/>
  <c r="N118" i="153" s="1"/>
  <c r="F161" i="153"/>
  <c r="M41" i="153"/>
  <c r="M66" i="153" s="1"/>
  <c r="M94" i="153" s="1"/>
  <c r="M116" i="153" s="1"/>
  <c r="M17" i="153"/>
  <c r="W6" i="127"/>
  <c r="D7" i="146" s="1"/>
  <c r="P85" i="152" l="1"/>
  <c r="E160" i="160"/>
  <c r="C161" i="160"/>
  <c r="R85" i="152"/>
  <c r="I160" i="160"/>
  <c r="L160" i="160"/>
  <c r="J160" i="160"/>
  <c r="R159" i="159"/>
  <c r="F24" i="152" s="1"/>
  <c r="R24" i="152" s="1"/>
  <c r="Q85" i="152"/>
  <c r="D160" i="158"/>
  <c r="Q24" i="152"/>
  <c r="P160" i="158"/>
  <c r="H160" i="158"/>
  <c r="B160" i="158"/>
  <c r="J182" i="158"/>
  <c r="I160" i="158"/>
  <c r="Q182" i="158"/>
  <c r="F161" i="158"/>
  <c r="R182" i="158"/>
  <c r="K86" i="152" s="1"/>
  <c r="G160" i="158"/>
  <c r="O160" i="158"/>
  <c r="C182" i="158"/>
  <c r="Q182" i="157"/>
  <c r="G161" i="157"/>
  <c r="R182" i="157"/>
  <c r="E86" i="152" s="1"/>
  <c r="L161" i="157"/>
  <c r="H161" i="157"/>
  <c r="C182" i="157"/>
  <c r="B160" i="157"/>
  <c r="S182" i="156"/>
  <c r="J86" i="152" s="1"/>
  <c r="P24" i="152"/>
  <c r="I182" i="156"/>
  <c r="B161" i="156"/>
  <c r="H183" i="156"/>
  <c r="L183" i="156"/>
  <c r="N183" i="156"/>
  <c r="J161" i="156"/>
  <c r="S84" i="152"/>
  <c r="V84" i="152" s="1"/>
  <c r="W84" i="152" s="1"/>
  <c r="X84" i="152" s="1"/>
  <c r="Q183" i="155"/>
  <c r="R160" i="154"/>
  <c r="H182" i="154"/>
  <c r="S158" i="153"/>
  <c r="C23" i="152" s="1"/>
  <c r="H159" i="153"/>
  <c r="N140" i="153"/>
  <c r="N184" i="153" s="1"/>
  <c r="O139" i="153"/>
  <c r="O161" i="153" s="1"/>
  <c r="E138" i="153"/>
  <c r="E160" i="153" s="1"/>
  <c r="L138" i="153"/>
  <c r="L160" i="153" s="1"/>
  <c r="K160" i="153"/>
  <c r="J159" i="153"/>
  <c r="O182" i="153"/>
  <c r="J18" i="153"/>
  <c r="J42" i="153"/>
  <c r="J67" i="153" s="1"/>
  <c r="J95" i="153" s="1"/>
  <c r="J117" i="153" s="1"/>
  <c r="I182" i="153"/>
  <c r="G182" i="153"/>
  <c r="M181" i="153"/>
  <c r="S181" i="153" s="1"/>
  <c r="C85" i="152" s="1"/>
  <c r="O85" i="152" s="1"/>
  <c r="G139" i="153"/>
  <c r="G183" i="153" s="1"/>
  <c r="C139" i="153"/>
  <c r="C183" i="153" s="1"/>
  <c r="Q139" i="153"/>
  <c r="Q161" i="153" s="1"/>
  <c r="F140" i="153"/>
  <c r="F184" i="153" s="1"/>
  <c r="R18" i="153"/>
  <c r="R42" i="153"/>
  <c r="R67" i="153" s="1"/>
  <c r="R95" i="153" s="1"/>
  <c r="R117" i="153" s="1"/>
  <c r="J138" i="153"/>
  <c r="J182" i="153" s="1"/>
  <c r="B42" i="153"/>
  <c r="B67" i="153" s="1"/>
  <c r="B95" i="153" s="1"/>
  <c r="B117" i="153" s="1"/>
  <c r="B18" i="153"/>
  <c r="R159" i="153"/>
  <c r="D138" i="153"/>
  <c r="D182" i="153" s="1"/>
  <c r="I139" i="153"/>
  <c r="I183" i="153" s="1"/>
  <c r="M138" i="153"/>
  <c r="M182" i="153" s="1"/>
  <c r="P138" i="153"/>
  <c r="P160" i="153" s="1"/>
  <c r="H138" i="153"/>
  <c r="H182" i="153" s="1"/>
  <c r="K139" i="153"/>
  <c r="K161" i="153" s="1"/>
  <c r="R160" i="153"/>
  <c r="R138" i="153"/>
  <c r="R182" i="153" s="1"/>
  <c r="N183" i="153"/>
  <c r="B138" i="153"/>
  <c r="B182" i="153" s="1"/>
  <c r="P182" i="153"/>
  <c r="N162" i="153"/>
  <c r="P42" i="160"/>
  <c r="P67" i="160" s="1"/>
  <c r="P95" i="160" s="1"/>
  <c r="P117" i="160" s="1"/>
  <c r="P139" i="160" s="1"/>
  <c r="P183" i="160" s="1"/>
  <c r="P18" i="160"/>
  <c r="G43" i="160"/>
  <c r="G68" i="160" s="1"/>
  <c r="G96" i="160" s="1"/>
  <c r="G118" i="160" s="1"/>
  <c r="G140" i="160" s="1"/>
  <c r="G184" i="160" s="1"/>
  <c r="G19" i="160"/>
  <c r="E42" i="160"/>
  <c r="E67" i="160" s="1"/>
  <c r="E95" i="160" s="1"/>
  <c r="E117" i="160" s="1"/>
  <c r="E139" i="160" s="1"/>
  <c r="E183" i="160" s="1"/>
  <c r="E18" i="160"/>
  <c r="O163" i="160"/>
  <c r="O44" i="160"/>
  <c r="O69" i="160" s="1"/>
  <c r="O97" i="160" s="1"/>
  <c r="O119" i="160" s="1"/>
  <c r="O141" i="160" s="1"/>
  <c r="O185" i="160" s="1"/>
  <c r="O20" i="160"/>
  <c r="N18" i="160"/>
  <c r="N42" i="160"/>
  <c r="N67" i="160" s="1"/>
  <c r="N95" i="160" s="1"/>
  <c r="N117" i="160" s="1"/>
  <c r="N139" i="160" s="1"/>
  <c r="N183" i="160" s="1"/>
  <c r="F18" i="160"/>
  <c r="F42" i="160"/>
  <c r="F67" i="160" s="1"/>
  <c r="F95" i="160" s="1"/>
  <c r="F117" i="160" s="1"/>
  <c r="F139" i="160" s="1"/>
  <c r="F161" i="160" s="1"/>
  <c r="D42" i="160"/>
  <c r="D67" i="160" s="1"/>
  <c r="D95" i="160" s="1"/>
  <c r="D117" i="160" s="1"/>
  <c r="D139" i="160" s="1"/>
  <c r="D183" i="160" s="1"/>
  <c r="D18" i="160"/>
  <c r="B42" i="160"/>
  <c r="B67" i="160" s="1"/>
  <c r="B95" i="160" s="1"/>
  <c r="B117" i="160" s="1"/>
  <c r="B139" i="160" s="1"/>
  <c r="B161" i="160" s="1"/>
  <c r="B18" i="160"/>
  <c r="Q42" i="160"/>
  <c r="Q67" i="160" s="1"/>
  <c r="Q95" i="160" s="1"/>
  <c r="Q117" i="160" s="1"/>
  <c r="Q139" i="160" s="1"/>
  <c r="Q161" i="160" s="1"/>
  <c r="Q18" i="160"/>
  <c r="K162" i="160"/>
  <c r="K43" i="160"/>
  <c r="K68" i="160" s="1"/>
  <c r="K96" i="160" s="1"/>
  <c r="K118" i="160" s="1"/>
  <c r="K140" i="160" s="1"/>
  <c r="K184" i="160" s="1"/>
  <c r="K19" i="160"/>
  <c r="L42" i="160"/>
  <c r="L67" i="160" s="1"/>
  <c r="L95" i="160" s="1"/>
  <c r="L117" i="160" s="1"/>
  <c r="L139" i="160" s="1"/>
  <c r="L183" i="160" s="1"/>
  <c r="L18" i="160"/>
  <c r="M42" i="160"/>
  <c r="M67" i="160" s="1"/>
  <c r="M95" i="160" s="1"/>
  <c r="M117" i="160" s="1"/>
  <c r="M139" i="160" s="1"/>
  <c r="M183" i="160" s="1"/>
  <c r="M18" i="160"/>
  <c r="H42" i="160"/>
  <c r="H67" i="160" s="1"/>
  <c r="H95" i="160" s="1"/>
  <c r="H117" i="160" s="1"/>
  <c r="H139" i="160" s="1"/>
  <c r="H183" i="160" s="1"/>
  <c r="H18" i="160"/>
  <c r="C162" i="160"/>
  <c r="C43" i="160"/>
  <c r="C68" i="160" s="1"/>
  <c r="C96" i="160" s="1"/>
  <c r="C118" i="160" s="1"/>
  <c r="C140" i="160" s="1"/>
  <c r="C184" i="160" s="1"/>
  <c r="C19" i="160"/>
  <c r="N160" i="160"/>
  <c r="R160" i="160" s="1"/>
  <c r="L25" i="152" s="1"/>
  <c r="F182" i="160"/>
  <c r="R182" i="160" s="1"/>
  <c r="L86" i="152" s="1"/>
  <c r="P160" i="160"/>
  <c r="Q182" i="160"/>
  <c r="J18" i="160"/>
  <c r="J42" i="160"/>
  <c r="J67" i="160" s="1"/>
  <c r="J95" i="160" s="1"/>
  <c r="J117" i="160" s="1"/>
  <c r="J139" i="160" s="1"/>
  <c r="J183" i="160" s="1"/>
  <c r="I18" i="160"/>
  <c r="I42" i="160"/>
  <c r="I67" i="160" s="1"/>
  <c r="I95" i="160" s="1"/>
  <c r="I117" i="160" s="1"/>
  <c r="I139" i="160" s="1"/>
  <c r="I183" i="160" s="1"/>
  <c r="P42" i="159"/>
  <c r="P67" i="159" s="1"/>
  <c r="P95" i="159" s="1"/>
  <c r="P117" i="159" s="1"/>
  <c r="P139" i="159" s="1"/>
  <c r="P183" i="159" s="1"/>
  <c r="P18" i="159"/>
  <c r="J42" i="159"/>
  <c r="J67" i="159" s="1"/>
  <c r="J95" i="159" s="1"/>
  <c r="J117" i="159" s="1"/>
  <c r="J139" i="159" s="1"/>
  <c r="J183" i="159" s="1"/>
  <c r="J18" i="159"/>
  <c r="L42" i="159"/>
  <c r="L67" i="159" s="1"/>
  <c r="L95" i="159" s="1"/>
  <c r="L117" i="159" s="1"/>
  <c r="L139" i="159" s="1"/>
  <c r="L183" i="159" s="1"/>
  <c r="L18" i="159"/>
  <c r="N42" i="159"/>
  <c r="N67" i="159" s="1"/>
  <c r="N95" i="159" s="1"/>
  <c r="N117" i="159" s="1"/>
  <c r="N139" i="159" s="1"/>
  <c r="N161" i="159" s="1"/>
  <c r="N18" i="159"/>
  <c r="B42" i="159"/>
  <c r="B67" i="159" s="1"/>
  <c r="B95" i="159" s="1"/>
  <c r="B117" i="159" s="1"/>
  <c r="B139" i="159" s="1"/>
  <c r="B183" i="159" s="1"/>
  <c r="B18" i="159"/>
  <c r="F42" i="159"/>
  <c r="F67" i="159" s="1"/>
  <c r="F95" i="159" s="1"/>
  <c r="F117" i="159" s="1"/>
  <c r="F139" i="159" s="1"/>
  <c r="F183" i="159" s="1"/>
  <c r="F18" i="159"/>
  <c r="C19" i="159"/>
  <c r="C43" i="159"/>
  <c r="C68" i="159" s="1"/>
  <c r="C96" i="159" s="1"/>
  <c r="C118" i="159" s="1"/>
  <c r="C140" i="159" s="1"/>
  <c r="C162" i="159" s="1"/>
  <c r="Q42" i="159"/>
  <c r="Q67" i="159" s="1"/>
  <c r="Q95" i="159" s="1"/>
  <c r="Q117" i="159" s="1"/>
  <c r="Q139" i="159" s="1"/>
  <c r="Q183" i="159" s="1"/>
  <c r="Q18" i="159"/>
  <c r="G43" i="159"/>
  <c r="G68" i="159" s="1"/>
  <c r="G96" i="159" s="1"/>
  <c r="G118" i="159" s="1"/>
  <c r="G140" i="159" s="1"/>
  <c r="G184" i="159" s="1"/>
  <c r="G19" i="159"/>
  <c r="P160" i="159"/>
  <c r="I182" i="159"/>
  <c r="R182" i="159" s="1"/>
  <c r="F86" i="152" s="1"/>
  <c r="J160" i="159"/>
  <c r="M160" i="159"/>
  <c r="E160" i="159"/>
  <c r="L160" i="159"/>
  <c r="K161" i="159"/>
  <c r="N182" i="159"/>
  <c r="D160" i="159"/>
  <c r="B160" i="159"/>
  <c r="H160" i="159"/>
  <c r="C183" i="159"/>
  <c r="F160" i="159"/>
  <c r="O161" i="159"/>
  <c r="I42" i="159"/>
  <c r="I67" i="159" s="1"/>
  <c r="I95" i="159" s="1"/>
  <c r="I117" i="159" s="1"/>
  <c r="I139" i="159" s="1"/>
  <c r="I161" i="159" s="1"/>
  <c r="I18" i="159"/>
  <c r="M42" i="159"/>
  <c r="M67" i="159" s="1"/>
  <c r="M95" i="159" s="1"/>
  <c r="M117" i="159" s="1"/>
  <c r="M139" i="159" s="1"/>
  <c r="M183" i="159" s="1"/>
  <c r="M18" i="159"/>
  <c r="E42" i="159"/>
  <c r="E67" i="159" s="1"/>
  <c r="E95" i="159" s="1"/>
  <c r="E117" i="159" s="1"/>
  <c r="E139" i="159" s="1"/>
  <c r="E161" i="159" s="1"/>
  <c r="E18" i="159"/>
  <c r="K43" i="159"/>
  <c r="K68" i="159" s="1"/>
  <c r="K96" i="159" s="1"/>
  <c r="K118" i="159" s="1"/>
  <c r="K140" i="159" s="1"/>
  <c r="K184" i="159" s="1"/>
  <c r="K19" i="159"/>
  <c r="D42" i="159"/>
  <c r="D67" i="159" s="1"/>
  <c r="D95" i="159" s="1"/>
  <c r="D117" i="159" s="1"/>
  <c r="D139" i="159" s="1"/>
  <c r="D183" i="159" s="1"/>
  <c r="D18" i="159"/>
  <c r="H42" i="159"/>
  <c r="H67" i="159" s="1"/>
  <c r="H95" i="159" s="1"/>
  <c r="H117" i="159" s="1"/>
  <c r="H139" i="159" s="1"/>
  <c r="H183" i="159" s="1"/>
  <c r="H18" i="159"/>
  <c r="O43" i="159"/>
  <c r="O68" i="159" s="1"/>
  <c r="O96" i="159" s="1"/>
  <c r="O118" i="159" s="1"/>
  <c r="O140" i="159" s="1"/>
  <c r="O184" i="159" s="1"/>
  <c r="O19" i="159"/>
  <c r="P42" i="158"/>
  <c r="P67" i="158" s="1"/>
  <c r="P95" i="158" s="1"/>
  <c r="P117" i="158" s="1"/>
  <c r="P139" i="158" s="1"/>
  <c r="P183" i="158" s="1"/>
  <c r="P18" i="158"/>
  <c r="F43" i="158"/>
  <c r="F68" i="158" s="1"/>
  <c r="F96" i="158" s="1"/>
  <c r="F118" i="158" s="1"/>
  <c r="F140" i="158" s="1"/>
  <c r="F162" i="158" s="1"/>
  <c r="F19" i="158"/>
  <c r="I42" i="158"/>
  <c r="I67" i="158" s="1"/>
  <c r="I95" i="158" s="1"/>
  <c r="I117" i="158" s="1"/>
  <c r="I139" i="158" s="1"/>
  <c r="I183" i="158" s="1"/>
  <c r="I18" i="158"/>
  <c r="K42" i="158"/>
  <c r="K67" i="158" s="1"/>
  <c r="K95" i="158" s="1"/>
  <c r="K117" i="158" s="1"/>
  <c r="K139" i="158" s="1"/>
  <c r="K161" i="158" s="1"/>
  <c r="K18" i="158"/>
  <c r="H42" i="158"/>
  <c r="H67" i="158" s="1"/>
  <c r="H95" i="158" s="1"/>
  <c r="H117" i="158" s="1"/>
  <c r="H139" i="158" s="1"/>
  <c r="H183" i="158" s="1"/>
  <c r="H18" i="158"/>
  <c r="M160" i="158"/>
  <c r="L42" i="158"/>
  <c r="L67" i="158" s="1"/>
  <c r="L95" i="158" s="1"/>
  <c r="L117" i="158" s="1"/>
  <c r="L139" i="158" s="1"/>
  <c r="L183" i="158" s="1"/>
  <c r="L18" i="158"/>
  <c r="B42" i="158"/>
  <c r="B67" i="158" s="1"/>
  <c r="B95" i="158" s="1"/>
  <c r="B117" i="158" s="1"/>
  <c r="B139" i="158" s="1"/>
  <c r="B183" i="158" s="1"/>
  <c r="B18" i="158"/>
  <c r="G42" i="158"/>
  <c r="G67" i="158" s="1"/>
  <c r="G95" i="158" s="1"/>
  <c r="G117" i="158" s="1"/>
  <c r="G139" i="158" s="1"/>
  <c r="G183" i="158" s="1"/>
  <c r="G18" i="158"/>
  <c r="Q42" i="158"/>
  <c r="Q67" i="158" s="1"/>
  <c r="Q95" i="158" s="1"/>
  <c r="Q117" i="158" s="1"/>
  <c r="Q139" i="158" s="1"/>
  <c r="Q183" i="158" s="1"/>
  <c r="Q18" i="158"/>
  <c r="O42" i="158"/>
  <c r="O67" i="158" s="1"/>
  <c r="O95" i="158" s="1"/>
  <c r="O117" i="158" s="1"/>
  <c r="O139" i="158" s="1"/>
  <c r="O183" i="158" s="1"/>
  <c r="O18" i="158"/>
  <c r="D42" i="158"/>
  <c r="D67" i="158" s="1"/>
  <c r="D95" i="158" s="1"/>
  <c r="D117" i="158" s="1"/>
  <c r="D139" i="158" s="1"/>
  <c r="D183" i="158" s="1"/>
  <c r="D18" i="158"/>
  <c r="E42" i="158"/>
  <c r="E67" i="158" s="1"/>
  <c r="E95" i="158" s="1"/>
  <c r="E117" i="158" s="1"/>
  <c r="E139" i="158" s="1"/>
  <c r="E183" i="158" s="1"/>
  <c r="E18" i="158"/>
  <c r="J42" i="158"/>
  <c r="J67" i="158" s="1"/>
  <c r="J95" i="158" s="1"/>
  <c r="J117" i="158" s="1"/>
  <c r="J139" i="158" s="1"/>
  <c r="J183" i="158" s="1"/>
  <c r="J18" i="158"/>
  <c r="C42" i="158"/>
  <c r="C67" i="158" s="1"/>
  <c r="C95" i="158" s="1"/>
  <c r="C117" i="158" s="1"/>
  <c r="C139" i="158" s="1"/>
  <c r="C183" i="158" s="1"/>
  <c r="C18" i="158"/>
  <c r="M42" i="158"/>
  <c r="M67" i="158" s="1"/>
  <c r="M95" i="158" s="1"/>
  <c r="M117" i="158" s="1"/>
  <c r="M139" i="158" s="1"/>
  <c r="M183" i="158" s="1"/>
  <c r="M18" i="158"/>
  <c r="N19" i="158"/>
  <c r="N43" i="158"/>
  <c r="N68" i="158" s="1"/>
  <c r="N96" i="158" s="1"/>
  <c r="N118" i="158" s="1"/>
  <c r="N140" i="158" s="1"/>
  <c r="N162" i="158" s="1"/>
  <c r="N161" i="158"/>
  <c r="M182" i="157"/>
  <c r="I160" i="157"/>
  <c r="E160" i="157"/>
  <c r="J18" i="157"/>
  <c r="J42" i="157"/>
  <c r="J67" i="157" s="1"/>
  <c r="J95" i="157" s="1"/>
  <c r="J117" i="157" s="1"/>
  <c r="J139" i="157" s="1"/>
  <c r="J183" i="157" s="1"/>
  <c r="K42" i="157"/>
  <c r="K67" i="157" s="1"/>
  <c r="K95" i="157" s="1"/>
  <c r="K117" i="157" s="1"/>
  <c r="K139" i="157" s="1"/>
  <c r="K183" i="157" s="1"/>
  <c r="K18" i="157"/>
  <c r="P42" i="157"/>
  <c r="P67" i="157" s="1"/>
  <c r="P95" i="157" s="1"/>
  <c r="P117" i="157" s="1"/>
  <c r="P139" i="157" s="1"/>
  <c r="P161" i="157" s="1"/>
  <c r="P18" i="157"/>
  <c r="O42" i="157"/>
  <c r="O67" i="157" s="1"/>
  <c r="O95" i="157" s="1"/>
  <c r="O117" i="157" s="1"/>
  <c r="O139" i="157" s="1"/>
  <c r="O183" i="157" s="1"/>
  <c r="O18" i="157"/>
  <c r="N183" i="157"/>
  <c r="N18" i="157"/>
  <c r="N161" i="157"/>
  <c r="N42" i="157"/>
  <c r="N67" i="157" s="1"/>
  <c r="N95" i="157" s="1"/>
  <c r="N117" i="157" s="1"/>
  <c r="N139" i="157" s="1"/>
  <c r="L43" i="157"/>
  <c r="L68" i="157" s="1"/>
  <c r="L96" i="157" s="1"/>
  <c r="L118" i="157" s="1"/>
  <c r="L140" i="157" s="1"/>
  <c r="L162" i="157" s="1"/>
  <c r="L19" i="157"/>
  <c r="Q42" i="157"/>
  <c r="Q67" i="157" s="1"/>
  <c r="Q95" i="157" s="1"/>
  <c r="Q117" i="157" s="1"/>
  <c r="Q139" i="157" s="1"/>
  <c r="Q183" i="157" s="1"/>
  <c r="Q18" i="157"/>
  <c r="D43" i="157"/>
  <c r="D68" i="157" s="1"/>
  <c r="D96" i="157" s="1"/>
  <c r="D118" i="157" s="1"/>
  <c r="D140" i="157" s="1"/>
  <c r="D162" i="157" s="1"/>
  <c r="D19" i="157"/>
  <c r="F42" i="157"/>
  <c r="F67" i="157" s="1"/>
  <c r="F95" i="157" s="1"/>
  <c r="F117" i="157" s="1"/>
  <c r="F139" i="157" s="1"/>
  <c r="F161" i="157" s="1"/>
  <c r="F18" i="157"/>
  <c r="H43" i="157"/>
  <c r="H68" i="157" s="1"/>
  <c r="H96" i="157" s="1"/>
  <c r="H118" i="157" s="1"/>
  <c r="H140" i="157" s="1"/>
  <c r="H162" i="157" s="1"/>
  <c r="H19" i="157"/>
  <c r="M18" i="157"/>
  <c r="M42" i="157"/>
  <c r="M67" i="157" s="1"/>
  <c r="M95" i="157" s="1"/>
  <c r="M117" i="157" s="1"/>
  <c r="M139" i="157" s="1"/>
  <c r="M183" i="157" s="1"/>
  <c r="I42" i="157"/>
  <c r="I67" i="157" s="1"/>
  <c r="I95" i="157" s="1"/>
  <c r="I117" i="157" s="1"/>
  <c r="I139" i="157" s="1"/>
  <c r="I161" i="157" s="1"/>
  <c r="I18" i="157"/>
  <c r="E42" i="157"/>
  <c r="E67" i="157" s="1"/>
  <c r="E95" i="157" s="1"/>
  <c r="E117" i="157" s="1"/>
  <c r="E139" i="157" s="1"/>
  <c r="E183" i="157" s="1"/>
  <c r="E18" i="157"/>
  <c r="C18" i="157"/>
  <c r="C42" i="157"/>
  <c r="C67" i="157" s="1"/>
  <c r="C95" i="157" s="1"/>
  <c r="C117" i="157" s="1"/>
  <c r="C139" i="157" s="1"/>
  <c r="C183" i="157" s="1"/>
  <c r="G43" i="157"/>
  <c r="G68" i="157" s="1"/>
  <c r="G96" i="157" s="1"/>
  <c r="G118" i="157" s="1"/>
  <c r="G140" i="157" s="1"/>
  <c r="G162" i="157" s="1"/>
  <c r="G19" i="157"/>
  <c r="B183" i="157"/>
  <c r="B18" i="157"/>
  <c r="B42" i="157"/>
  <c r="B67" i="157" s="1"/>
  <c r="B95" i="157" s="1"/>
  <c r="B117" i="157" s="1"/>
  <c r="B139" i="157" s="1"/>
  <c r="B161" i="157" s="1"/>
  <c r="O18" i="156"/>
  <c r="O42" i="156"/>
  <c r="O67" i="156" s="1"/>
  <c r="O95" i="156" s="1"/>
  <c r="O117" i="156" s="1"/>
  <c r="O139" i="156" s="1"/>
  <c r="O161" i="156" s="1"/>
  <c r="C183" i="156"/>
  <c r="C42" i="156"/>
  <c r="C67" i="156" s="1"/>
  <c r="C95" i="156" s="1"/>
  <c r="C117" i="156" s="1"/>
  <c r="C139" i="156" s="1"/>
  <c r="C161" i="156" s="1"/>
  <c r="C18" i="156"/>
  <c r="F19" i="156"/>
  <c r="F43" i="156"/>
  <c r="F68" i="156" s="1"/>
  <c r="F96" i="156" s="1"/>
  <c r="F118" i="156" s="1"/>
  <c r="F140" i="156" s="1"/>
  <c r="F184" i="156" s="1"/>
  <c r="K42" i="156"/>
  <c r="K67" i="156" s="1"/>
  <c r="K95" i="156" s="1"/>
  <c r="K117" i="156" s="1"/>
  <c r="K139" i="156" s="1"/>
  <c r="K183" i="156" s="1"/>
  <c r="K18" i="156"/>
  <c r="N19" i="156"/>
  <c r="N43" i="156"/>
  <c r="N68" i="156" s="1"/>
  <c r="N96" i="156" s="1"/>
  <c r="N118" i="156" s="1"/>
  <c r="N140" i="156" s="1"/>
  <c r="N162" i="156" s="1"/>
  <c r="M183" i="156"/>
  <c r="M42" i="156"/>
  <c r="M67" i="156" s="1"/>
  <c r="M95" i="156" s="1"/>
  <c r="M117" i="156" s="1"/>
  <c r="M139" i="156" s="1"/>
  <c r="M161" i="156" s="1"/>
  <c r="M18" i="156"/>
  <c r="E18" i="156"/>
  <c r="E42" i="156"/>
  <c r="E67" i="156" s="1"/>
  <c r="E95" i="156" s="1"/>
  <c r="E117" i="156" s="1"/>
  <c r="E139" i="156" s="1"/>
  <c r="E183" i="156" s="1"/>
  <c r="P43" i="156"/>
  <c r="P68" i="156" s="1"/>
  <c r="P96" i="156" s="1"/>
  <c r="P118" i="156" s="1"/>
  <c r="P140" i="156" s="1"/>
  <c r="P184" i="156" s="1"/>
  <c r="P19" i="156"/>
  <c r="H19" i="156"/>
  <c r="H43" i="156"/>
  <c r="H68" i="156" s="1"/>
  <c r="H96" i="156" s="1"/>
  <c r="H118" i="156" s="1"/>
  <c r="H140" i="156" s="1"/>
  <c r="H184" i="156" s="1"/>
  <c r="I18" i="156"/>
  <c r="I42" i="156"/>
  <c r="I67" i="156" s="1"/>
  <c r="I95" i="156" s="1"/>
  <c r="I117" i="156" s="1"/>
  <c r="I139" i="156" s="1"/>
  <c r="I183" i="156" s="1"/>
  <c r="Q42" i="156"/>
  <c r="Q67" i="156" s="1"/>
  <c r="Q95" i="156" s="1"/>
  <c r="Q117" i="156" s="1"/>
  <c r="Q139" i="156" s="1"/>
  <c r="Q183" i="156" s="1"/>
  <c r="Q18" i="156"/>
  <c r="J43" i="156"/>
  <c r="J68" i="156" s="1"/>
  <c r="J96" i="156" s="1"/>
  <c r="J118" i="156" s="1"/>
  <c r="J140" i="156" s="1"/>
  <c r="J184" i="156" s="1"/>
  <c r="J19" i="156"/>
  <c r="D19" i="156"/>
  <c r="D43" i="156"/>
  <c r="D68" i="156" s="1"/>
  <c r="D96" i="156" s="1"/>
  <c r="D118" i="156" s="1"/>
  <c r="D140" i="156" s="1"/>
  <c r="D184" i="156" s="1"/>
  <c r="L43" i="156"/>
  <c r="L68" i="156" s="1"/>
  <c r="L96" i="156" s="1"/>
  <c r="L118" i="156" s="1"/>
  <c r="L140" i="156" s="1"/>
  <c r="L184" i="156" s="1"/>
  <c r="L19" i="156"/>
  <c r="M160" i="156"/>
  <c r="E160" i="156"/>
  <c r="O160" i="156"/>
  <c r="R161" i="156"/>
  <c r="C160" i="156"/>
  <c r="S160" i="156" s="1"/>
  <c r="J25" i="152" s="1"/>
  <c r="R43" i="156"/>
  <c r="R68" i="156" s="1"/>
  <c r="R96" i="156" s="1"/>
  <c r="R118" i="156" s="1"/>
  <c r="R140" i="156" s="1"/>
  <c r="R184" i="156" s="1"/>
  <c r="R19" i="156"/>
  <c r="G183" i="156"/>
  <c r="G18" i="156"/>
  <c r="G42" i="156"/>
  <c r="G67" i="156" s="1"/>
  <c r="G95" i="156" s="1"/>
  <c r="G117" i="156" s="1"/>
  <c r="G139" i="156" s="1"/>
  <c r="G161" i="156" s="1"/>
  <c r="B43" i="156"/>
  <c r="B68" i="156" s="1"/>
  <c r="B96" i="156" s="1"/>
  <c r="B118" i="156" s="1"/>
  <c r="B140" i="156" s="1"/>
  <c r="B184" i="156" s="1"/>
  <c r="B19" i="156"/>
  <c r="O19" i="155"/>
  <c r="O43" i="155"/>
  <c r="O68" i="155" s="1"/>
  <c r="O96" i="155" s="1"/>
  <c r="O118" i="155" s="1"/>
  <c r="O140" i="155" s="1"/>
  <c r="O184" i="155" s="1"/>
  <c r="G19" i="155"/>
  <c r="G43" i="155"/>
  <c r="G68" i="155" s="1"/>
  <c r="G96" i="155" s="1"/>
  <c r="G118" i="155" s="1"/>
  <c r="G140" i="155" s="1"/>
  <c r="G184" i="155" s="1"/>
  <c r="R42" i="155"/>
  <c r="R67" i="155" s="1"/>
  <c r="R95" i="155" s="1"/>
  <c r="R117" i="155" s="1"/>
  <c r="R139" i="155" s="1"/>
  <c r="R161" i="155" s="1"/>
  <c r="R18" i="155"/>
  <c r="B42" i="155"/>
  <c r="B67" i="155" s="1"/>
  <c r="B95" i="155" s="1"/>
  <c r="B117" i="155" s="1"/>
  <c r="B139" i="155" s="1"/>
  <c r="B161" i="155" s="1"/>
  <c r="B18" i="155"/>
  <c r="I43" i="155"/>
  <c r="I68" i="155" s="1"/>
  <c r="I96" i="155" s="1"/>
  <c r="I118" i="155" s="1"/>
  <c r="I140" i="155" s="1"/>
  <c r="I184" i="155" s="1"/>
  <c r="I19" i="155"/>
  <c r="M43" i="155"/>
  <c r="M68" i="155" s="1"/>
  <c r="M96" i="155" s="1"/>
  <c r="M118" i="155" s="1"/>
  <c r="M140" i="155" s="1"/>
  <c r="M162" i="155" s="1"/>
  <c r="M19" i="155"/>
  <c r="D44" i="155"/>
  <c r="D69" i="155" s="1"/>
  <c r="D97" i="155" s="1"/>
  <c r="D119" i="155" s="1"/>
  <c r="D141" i="155" s="1"/>
  <c r="D185" i="155" s="1"/>
  <c r="D20" i="155"/>
  <c r="K42" i="155"/>
  <c r="K67" i="155" s="1"/>
  <c r="K95" i="155" s="1"/>
  <c r="K117" i="155" s="1"/>
  <c r="K139" i="155" s="1"/>
  <c r="K183" i="155" s="1"/>
  <c r="K18" i="155"/>
  <c r="F160" i="155"/>
  <c r="N42" i="155"/>
  <c r="N67" i="155" s="1"/>
  <c r="N95" i="155" s="1"/>
  <c r="N117" i="155" s="1"/>
  <c r="N139" i="155" s="1"/>
  <c r="N183" i="155" s="1"/>
  <c r="N18" i="155"/>
  <c r="O161" i="155"/>
  <c r="G161" i="155"/>
  <c r="R160" i="155"/>
  <c r="H162" i="155"/>
  <c r="B160" i="155"/>
  <c r="C183" i="155"/>
  <c r="I161" i="155"/>
  <c r="P44" i="155"/>
  <c r="P69" i="155" s="1"/>
  <c r="P97" i="155" s="1"/>
  <c r="P119" i="155" s="1"/>
  <c r="P141" i="155" s="1"/>
  <c r="P163" i="155" s="1"/>
  <c r="P20" i="155"/>
  <c r="Q43" i="155"/>
  <c r="Q68" i="155" s="1"/>
  <c r="Q96" i="155" s="1"/>
  <c r="Q118" i="155" s="1"/>
  <c r="Q140" i="155" s="1"/>
  <c r="Q162" i="155" s="1"/>
  <c r="Q184" i="155"/>
  <c r="Q19" i="155"/>
  <c r="E183" i="155"/>
  <c r="J160" i="155"/>
  <c r="L184" i="155"/>
  <c r="N182" i="155"/>
  <c r="S182" i="155" s="1"/>
  <c r="D86" i="152" s="1"/>
  <c r="P86" i="152" s="1"/>
  <c r="H44" i="155"/>
  <c r="H69" i="155" s="1"/>
  <c r="H97" i="155" s="1"/>
  <c r="H119" i="155" s="1"/>
  <c r="H141" i="155" s="1"/>
  <c r="H185" i="155" s="1"/>
  <c r="H20" i="155"/>
  <c r="C19" i="155"/>
  <c r="C43" i="155"/>
  <c r="C68" i="155" s="1"/>
  <c r="C96" i="155" s="1"/>
  <c r="C118" i="155" s="1"/>
  <c r="C140" i="155" s="1"/>
  <c r="C184" i="155" s="1"/>
  <c r="J42" i="155"/>
  <c r="J67" i="155" s="1"/>
  <c r="J95" i="155" s="1"/>
  <c r="J117" i="155" s="1"/>
  <c r="J139" i="155" s="1"/>
  <c r="J183" i="155" s="1"/>
  <c r="J18" i="155"/>
  <c r="L44" i="155"/>
  <c r="L69" i="155" s="1"/>
  <c r="L97" i="155" s="1"/>
  <c r="L119" i="155" s="1"/>
  <c r="L141" i="155" s="1"/>
  <c r="L163" i="155" s="1"/>
  <c r="L20" i="155"/>
  <c r="E43" i="155"/>
  <c r="E68" i="155" s="1"/>
  <c r="E96" i="155" s="1"/>
  <c r="E118" i="155" s="1"/>
  <c r="E140" i="155" s="1"/>
  <c r="E184" i="155" s="1"/>
  <c r="E19" i="155"/>
  <c r="F42" i="155"/>
  <c r="F67" i="155" s="1"/>
  <c r="F95" i="155" s="1"/>
  <c r="F117" i="155" s="1"/>
  <c r="F139" i="155" s="1"/>
  <c r="F183" i="155" s="1"/>
  <c r="F18" i="155"/>
  <c r="R42" i="154"/>
  <c r="R67" i="154" s="1"/>
  <c r="R95" i="154" s="1"/>
  <c r="R117" i="154" s="1"/>
  <c r="R139" i="154" s="1"/>
  <c r="R161" i="154" s="1"/>
  <c r="R18" i="154"/>
  <c r="C184" i="154"/>
  <c r="C43" i="154"/>
  <c r="C68" i="154" s="1"/>
  <c r="C96" i="154" s="1"/>
  <c r="C118" i="154" s="1"/>
  <c r="C140" i="154" s="1"/>
  <c r="C162" i="154" s="1"/>
  <c r="C19" i="154"/>
  <c r="P161" i="154"/>
  <c r="P18" i="154"/>
  <c r="P42" i="154"/>
  <c r="P67" i="154" s="1"/>
  <c r="P95" i="154" s="1"/>
  <c r="P117" i="154" s="1"/>
  <c r="P139" i="154" s="1"/>
  <c r="P183" i="154" s="1"/>
  <c r="H183" i="154"/>
  <c r="H161" i="154"/>
  <c r="H42" i="154"/>
  <c r="H67" i="154" s="1"/>
  <c r="H95" i="154" s="1"/>
  <c r="H117" i="154" s="1"/>
  <c r="H139" i="154" s="1"/>
  <c r="H18" i="154"/>
  <c r="N183" i="154"/>
  <c r="N161" i="154"/>
  <c r="N42" i="154"/>
  <c r="N67" i="154" s="1"/>
  <c r="N95" i="154" s="1"/>
  <c r="N117" i="154" s="1"/>
  <c r="N139" i="154" s="1"/>
  <c r="N18" i="154"/>
  <c r="G184" i="154"/>
  <c r="G162" i="154"/>
  <c r="G43" i="154"/>
  <c r="G68" i="154" s="1"/>
  <c r="G96" i="154" s="1"/>
  <c r="G118" i="154" s="1"/>
  <c r="G140" i="154" s="1"/>
  <c r="G19" i="154"/>
  <c r="O184" i="154"/>
  <c r="O162" i="154"/>
  <c r="O43" i="154"/>
  <c r="O68" i="154" s="1"/>
  <c r="O96" i="154" s="1"/>
  <c r="O118" i="154" s="1"/>
  <c r="O140" i="154" s="1"/>
  <c r="O19" i="154"/>
  <c r="Q183" i="154"/>
  <c r="B182" i="154"/>
  <c r="S182" i="154" s="1"/>
  <c r="I86" i="152" s="1"/>
  <c r="D160" i="154"/>
  <c r="C161" i="154"/>
  <c r="M184" i="154"/>
  <c r="M162" i="154"/>
  <c r="M43" i="154"/>
  <c r="M68" i="154" s="1"/>
  <c r="M96" i="154" s="1"/>
  <c r="M118" i="154" s="1"/>
  <c r="M140" i="154" s="1"/>
  <c r="M19" i="154"/>
  <c r="L183" i="154"/>
  <c r="L161" i="154"/>
  <c r="L42" i="154"/>
  <c r="L67" i="154" s="1"/>
  <c r="L95" i="154" s="1"/>
  <c r="L117" i="154" s="1"/>
  <c r="L139" i="154" s="1"/>
  <c r="L18" i="154"/>
  <c r="K184" i="154"/>
  <c r="K162" i="154"/>
  <c r="K43" i="154"/>
  <c r="K68" i="154" s="1"/>
  <c r="K96" i="154" s="1"/>
  <c r="K118" i="154" s="1"/>
  <c r="K140" i="154" s="1"/>
  <c r="K19" i="154"/>
  <c r="J183" i="154"/>
  <c r="J161" i="154"/>
  <c r="J42" i="154"/>
  <c r="J67" i="154" s="1"/>
  <c r="J95" i="154" s="1"/>
  <c r="J117" i="154" s="1"/>
  <c r="J139" i="154" s="1"/>
  <c r="J18" i="154"/>
  <c r="N182" i="154"/>
  <c r="E184" i="154"/>
  <c r="E43" i="154"/>
  <c r="E68" i="154" s="1"/>
  <c r="E96" i="154" s="1"/>
  <c r="E118" i="154" s="1"/>
  <c r="E140" i="154" s="1"/>
  <c r="E162" i="154" s="1"/>
  <c r="E19" i="154"/>
  <c r="F42" i="154"/>
  <c r="F67" i="154" s="1"/>
  <c r="F95" i="154" s="1"/>
  <c r="F117" i="154" s="1"/>
  <c r="F139" i="154" s="1"/>
  <c r="F183" i="154" s="1"/>
  <c r="F18" i="154"/>
  <c r="I43" i="154"/>
  <c r="I68" i="154" s="1"/>
  <c r="I96" i="154" s="1"/>
  <c r="I118" i="154" s="1"/>
  <c r="I140" i="154" s="1"/>
  <c r="I162" i="154" s="1"/>
  <c r="I19" i="154"/>
  <c r="M183" i="154"/>
  <c r="L160" i="154"/>
  <c r="K161" i="154"/>
  <c r="J160" i="154"/>
  <c r="S160" i="154" s="1"/>
  <c r="I25" i="152" s="1"/>
  <c r="D42" i="154"/>
  <c r="D67" i="154" s="1"/>
  <c r="D95" i="154" s="1"/>
  <c r="D117" i="154" s="1"/>
  <c r="D139" i="154" s="1"/>
  <c r="D161" i="154" s="1"/>
  <c r="D18" i="154"/>
  <c r="Q184" i="154"/>
  <c r="Q43" i="154"/>
  <c r="Q68" i="154" s="1"/>
  <c r="Q96" i="154" s="1"/>
  <c r="Q118" i="154" s="1"/>
  <c r="Q140" i="154" s="1"/>
  <c r="Q162" i="154" s="1"/>
  <c r="Q19" i="154"/>
  <c r="B42" i="154"/>
  <c r="B67" i="154" s="1"/>
  <c r="B95" i="154" s="1"/>
  <c r="B117" i="154" s="1"/>
  <c r="B139" i="154" s="1"/>
  <c r="B161" i="154" s="1"/>
  <c r="B18" i="154"/>
  <c r="N20" i="153"/>
  <c r="N44" i="153"/>
  <c r="N69" i="153" s="1"/>
  <c r="N97" i="153" s="1"/>
  <c r="N119" i="153" s="1"/>
  <c r="O43" i="153"/>
  <c r="O68" i="153" s="1"/>
  <c r="O96" i="153" s="1"/>
  <c r="O118" i="153" s="1"/>
  <c r="O19" i="153"/>
  <c r="E182" i="153"/>
  <c r="C161" i="153"/>
  <c r="Q183" i="153"/>
  <c r="I43" i="153"/>
  <c r="I68" i="153" s="1"/>
  <c r="I96" i="153" s="1"/>
  <c r="I118" i="153" s="1"/>
  <c r="I19" i="153"/>
  <c r="F44" i="153"/>
  <c r="F69" i="153" s="1"/>
  <c r="F97" i="153" s="1"/>
  <c r="F119" i="153" s="1"/>
  <c r="F20" i="153"/>
  <c r="D42" i="153"/>
  <c r="D67" i="153" s="1"/>
  <c r="D95" i="153" s="1"/>
  <c r="D117" i="153" s="1"/>
  <c r="D18" i="153"/>
  <c r="E42" i="153"/>
  <c r="E67" i="153" s="1"/>
  <c r="E95" i="153" s="1"/>
  <c r="E117" i="153" s="1"/>
  <c r="E18" i="153"/>
  <c r="C43" i="153"/>
  <c r="C68" i="153" s="1"/>
  <c r="C96" i="153" s="1"/>
  <c r="C118" i="153" s="1"/>
  <c r="C19" i="153"/>
  <c r="Q43" i="153"/>
  <c r="Q68" i="153" s="1"/>
  <c r="Q96" i="153" s="1"/>
  <c r="Q118" i="153" s="1"/>
  <c r="Q19" i="153"/>
  <c r="G43" i="153"/>
  <c r="G68" i="153" s="1"/>
  <c r="G96" i="153" s="1"/>
  <c r="G118" i="153" s="1"/>
  <c r="G19" i="153"/>
  <c r="P42" i="153"/>
  <c r="P67" i="153" s="1"/>
  <c r="P95" i="153" s="1"/>
  <c r="P117" i="153" s="1"/>
  <c r="P18" i="153"/>
  <c r="L42" i="153"/>
  <c r="L67" i="153" s="1"/>
  <c r="L95" i="153" s="1"/>
  <c r="L117" i="153" s="1"/>
  <c r="L18" i="153"/>
  <c r="H42" i="153"/>
  <c r="H67" i="153" s="1"/>
  <c r="H95" i="153" s="1"/>
  <c r="H117" i="153" s="1"/>
  <c r="H18" i="153"/>
  <c r="K43" i="153"/>
  <c r="K68" i="153" s="1"/>
  <c r="K96" i="153" s="1"/>
  <c r="K118" i="153" s="1"/>
  <c r="K19" i="153"/>
  <c r="M42" i="153"/>
  <c r="M67" i="153" s="1"/>
  <c r="M95" i="153" s="1"/>
  <c r="M117" i="153" s="1"/>
  <c r="M18" i="153"/>
  <c r="C9" i="147"/>
  <c r="C10" i="147"/>
  <c r="C11" i="147"/>
  <c r="C12" i="147"/>
  <c r="C13" i="147"/>
  <c r="C14" i="147"/>
  <c r="C15" i="147"/>
  <c r="C16" i="147"/>
  <c r="C8" i="147"/>
  <c r="L161" i="160" l="1"/>
  <c r="H161" i="160"/>
  <c r="Q183" i="160"/>
  <c r="E161" i="160"/>
  <c r="S85" i="152"/>
  <c r="V85" i="152" s="1"/>
  <c r="W85" i="152" s="1"/>
  <c r="X85" i="152" s="1"/>
  <c r="D161" i="160"/>
  <c r="R161" i="160" s="1"/>
  <c r="L26" i="152" s="1"/>
  <c r="R86" i="152"/>
  <c r="M161" i="160"/>
  <c r="B183" i="160"/>
  <c r="G162" i="160"/>
  <c r="O162" i="159"/>
  <c r="H161" i="159"/>
  <c r="D161" i="159"/>
  <c r="K162" i="159"/>
  <c r="E183" i="159"/>
  <c r="M161" i="159"/>
  <c r="I183" i="159"/>
  <c r="R183" i="159" s="1"/>
  <c r="F87" i="152" s="1"/>
  <c r="R160" i="159"/>
  <c r="F25" i="152" s="1"/>
  <c r="R25" i="152" s="1"/>
  <c r="N184" i="158"/>
  <c r="R160" i="158"/>
  <c r="K25" i="152" s="1"/>
  <c r="Q86" i="152"/>
  <c r="R160" i="157"/>
  <c r="E25" i="152" s="1"/>
  <c r="C161" i="157"/>
  <c r="M161" i="157"/>
  <c r="J161" i="157"/>
  <c r="P162" i="156"/>
  <c r="L162" i="156"/>
  <c r="J162" i="156"/>
  <c r="K161" i="156"/>
  <c r="Q161" i="156"/>
  <c r="S160" i="155"/>
  <c r="D25" i="152" s="1"/>
  <c r="P25" i="152" s="1"/>
  <c r="F161" i="154"/>
  <c r="S161" i="154" s="1"/>
  <c r="I26" i="152" s="1"/>
  <c r="I184" i="154"/>
  <c r="D183" i="154"/>
  <c r="B183" i="154"/>
  <c r="H160" i="153"/>
  <c r="S159" i="153"/>
  <c r="C24" i="152" s="1"/>
  <c r="J160" i="153"/>
  <c r="G161" i="153"/>
  <c r="D160" i="153"/>
  <c r="O23" i="152"/>
  <c r="S23" i="152" s="1"/>
  <c r="F141" i="153"/>
  <c r="F185" i="153" s="1"/>
  <c r="J19" i="153"/>
  <c r="J43" i="153"/>
  <c r="J68" i="153" s="1"/>
  <c r="J96" i="153" s="1"/>
  <c r="J118" i="153" s="1"/>
  <c r="K140" i="153"/>
  <c r="K184" i="153" s="1"/>
  <c r="L139" i="153"/>
  <c r="L161" i="153" s="1"/>
  <c r="G140" i="153"/>
  <c r="G184" i="153" s="1"/>
  <c r="C140" i="153"/>
  <c r="C162" i="153" s="1"/>
  <c r="I161" i="153"/>
  <c r="K183" i="153"/>
  <c r="B19" i="153"/>
  <c r="B43" i="153"/>
  <c r="B68" i="153" s="1"/>
  <c r="B96" i="153" s="1"/>
  <c r="B118" i="153" s="1"/>
  <c r="F162" i="153"/>
  <c r="L182" i="153"/>
  <c r="S182" i="153" s="1"/>
  <c r="C86" i="152" s="1"/>
  <c r="O86" i="152" s="1"/>
  <c r="O183" i="153"/>
  <c r="D183" i="153"/>
  <c r="D139" i="153"/>
  <c r="D161" i="153" s="1"/>
  <c r="I184" i="153"/>
  <c r="I140" i="153"/>
  <c r="O140" i="153"/>
  <c r="O162" i="153" s="1"/>
  <c r="B139" i="153"/>
  <c r="B161" i="153" s="1"/>
  <c r="R139" i="153"/>
  <c r="R161" i="153" s="1"/>
  <c r="M139" i="153"/>
  <c r="M183" i="153" s="1"/>
  <c r="H139" i="153"/>
  <c r="H183" i="153" s="1"/>
  <c r="P139" i="153"/>
  <c r="P183" i="153" s="1"/>
  <c r="Q140" i="153"/>
  <c r="Q184" i="153" s="1"/>
  <c r="E139" i="153"/>
  <c r="E183" i="153" s="1"/>
  <c r="N141" i="153"/>
  <c r="N185" i="153" s="1"/>
  <c r="B160" i="153"/>
  <c r="M160" i="153"/>
  <c r="S160" i="153" s="1"/>
  <c r="C25" i="152" s="1"/>
  <c r="R43" i="153"/>
  <c r="R68" i="153" s="1"/>
  <c r="R96" i="153" s="1"/>
  <c r="R118" i="153" s="1"/>
  <c r="R19" i="153"/>
  <c r="J139" i="153"/>
  <c r="J161" i="153" s="1"/>
  <c r="I162" i="153"/>
  <c r="C44" i="160"/>
  <c r="C69" i="160" s="1"/>
  <c r="C97" i="160" s="1"/>
  <c r="C119" i="160" s="1"/>
  <c r="C141" i="160" s="1"/>
  <c r="C185" i="160" s="1"/>
  <c r="C20" i="160"/>
  <c r="H162" i="160"/>
  <c r="H43" i="160"/>
  <c r="H68" i="160" s="1"/>
  <c r="H96" i="160" s="1"/>
  <c r="H118" i="160" s="1"/>
  <c r="H140" i="160" s="1"/>
  <c r="H184" i="160" s="1"/>
  <c r="H19" i="160"/>
  <c r="M43" i="160"/>
  <c r="M68" i="160" s="1"/>
  <c r="M96" i="160" s="1"/>
  <c r="M118" i="160" s="1"/>
  <c r="M140" i="160" s="1"/>
  <c r="M162" i="160" s="1"/>
  <c r="M19" i="160"/>
  <c r="L43" i="160"/>
  <c r="L68" i="160" s="1"/>
  <c r="L96" i="160" s="1"/>
  <c r="L118" i="160" s="1"/>
  <c r="L140" i="160" s="1"/>
  <c r="L184" i="160" s="1"/>
  <c r="L19" i="160"/>
  <c r="K44" i="160"/>
  <c r="K69" i="160" s="1"/>
  <c r="K97" i="160" s="1"/>
  <c r="K119" i="160" s="1"/>
  <c r="K141" i="160" s="1"/>
  <c r="K163" i="160" s="1"/>
  <c r="K20" i="160"/>
  <c r="Q19" i="160"/>
  <c r="Q43" i="160"/>
  <c r="Q68" i="160" s="1"/>
  <c r="Q96" i="160" s="1"/>
  <c r="Q118" i="160" s="1"/>
  <c r="Q140" i="160" s="1"/>
  <c r="Q162" i="160" s="1"/>
  <c r="D43" i="160"/>
  <c r="D68" i="160" s="1"/>
  <c r="D96" i="160" s="1"/>
  <c r="D118" i="160" s="1"/>
  <c r="D140" i="160" s="1"/>
  <c r="D184" i="160" s="1"/>
  <c r="D19" i="160"/>
  <c r="O45" i="160"/>
  <c r="O70" i="160" s="1"/>
  <c r="O98" i="160" s="1"/>
  <c r="O120" i="160" s="1"/>
  <c r="O142" i="160" s="1"/>
  <c r="O186" i="160" s="1"/>
  <c r="O21" i="160"/>
  <c r="E162" i="160"/>
  <c r="E43" i="160"/>
  <c r="E68" i="160" s="1"/>
  <c r="E96" i="160" s="1"/>
  <c r="E118" i="160" s="1"/>
  <c r="E140" i="160" s="1"/>
  <c r="E184" i="160" s="1"/>
  <c r="E19" i="160"/>
  <c r="G44" i="160"/>
  <c r="G69" i="160" s="1"/>
  <c r="G97" i="160" s="1"/>
  <c r="G119" i="160" s="1"/>
  <c r="G141" i="160" s="1"/>
  <c r="G163" i="160" s="1"/>
  <c r="G20" i="160"/>
  <c r="P43" i="160"/>
  <c r="P68" i="160" s="1"/>
  <c r="P96" i="160" s="1"/>
  <c r="P118" i="160" s="1"/>
  <c r="P140" i="160" s="1"/>
  <c r="P184" i="160" s="1"/>
  <c r="P19" i="160"/>
  <c r="I19" i="160"/>
  <c r="I43" i="160"/>
  <c r="I68" i="160" s="1"/>
  <c r="I96" i="160" s="1"/>
  <c r="I118" i="160" s="1"/>
  <c r="I140" i="160" s="1"/>
  <c r="I184" i="160" s="1"/>
  <c r="J19" i="160"/>
  <c r="J43" i="160"/>
  <c r="J68" i="160" s="1"/>
  <c r="J96" i="160" s="1"/>
  <c r="J118" i="160" s="1"/>
  <c r="J140" i="160" s="1"/>
  <c r="J184" i="160" s="1"/>
  <c r="F19" i="160"/>
  <c r="F43" i="160"/>
  <c r="F68" i="160" s="1"/>
  <c r="F96" i="160" s="1"/>
  <c r="F118" i="160" s="1"/>
  <c r="F140" i="160" s="1"/>
  <c r="F162" i="160" s="1"/>
  <c r="N19" i="160"/>
  <c r="N43" i="160"/>
  <c r="N68" i="160" s="1"/>
  <c r="N96" i="160" s="1"/>
  <c r="N118" i="160" s="1"/>
  <c r="N140" i="160" s="1"/>
  <c r="N184" i="160" s="1"/>
  <c r="P161" i="160"/>
  <c r="B43" i="160"/>
  <c r="B68" i="160" s="1"/>
  <c r="B96" i="160" s="1"/>
  <c r="B118" i="160" s="1"/>
  <c r="B140" i="160" s="1"/>
  <c r="B162" i="160" s="1"/>
  <c r="B19" i="160"/>
  <c r="I161" i="160"/>
  <c r="J161" i="160"/>
  <c r="F183" i="160"/>
  <c r="N161" i="160"/>
  <c r="B43" i="159"/>
  <c r="B68" i="159" s="1"/>
  <c r="B96" i="159" s="1"/>
  <c r="B118" i="159" s="1"/>
  <c r="B140" i="159" s="1"/>
  <c r="B184" i="159" s="1"/>
  <c r="B19" i="159"/>
  <c r="N43" i="159"/>
  <c r="N68" i="159" s="1"/>
  <c r="N96" i="159" s="1"/>
  <c r="N118" i="159" s="1"/>
  <c r="N140" i="159" s="1"/>
  <c r="N162" i="159" s="1"/>
  <c r="N19" i="159"/>
  <c r="L43" i="159"/>
  <c r="L68" i="159" s="1"/>
  <c r="L96" i="159" s="1"/>
  <c r="L118" i="159" s="1"/>
  <c r="L140" i="159" s="1"/>
  <c r="L184" i="159" s="1"/>
  <c r="L19" i="159"/>
  <c r="J184" i="159"/>
  <c r="J43" i="159"/>
  <c r="J68" i="159" s="1"/>
  <c r="J96" i="159" s="1"/>
  <c r="J118" i="159" s="1"/>
  <c r="J140" i="159" s="1"/>
  <c r="J19" i="159"/>
  <c r="J162" i="159"/>
  <c r="C20" i="159"/>
  <c r="C44" i="159"/>
  <c r="C69" i="159" s="1"/>
  <c r="C97" i="159" s="1"/>
  <c r="C119" i="159" s="1"/>
  <c r="C141" i="159" s="1"/>
  <c r="C163" i="159" s="1"/>
  <c r="O44" i="159"/>
  <c r="O69" i="159" s="1"/>
  <c r="O97" i="159" s="1"/>
  <c r="O119" i="159" s="1"/>
  <c r="O141" i="159" s="1"/>
  <c r="O185" i="159" s="1"/>
  <c r="O20" i="159"/>
  <c r="H43" i="159"/>
  <c r="H68" i="159" s="1"/>
  <c r="H96" i="159" s="1"/>
  <c r="H118" i="159" s="1"/>
  <c r="H140" i="159" s="1"/>
  <c r="H184" i="159" s="1"/>
  <c r="H19" i="159"/>
  <c r="D43" i="159"/>
  <c r="D68" i="159" s="1"/>
  <c r="D96" i="159" s="1"/>
  <c r="D118" i="159" s="1"/>
  <c r="D140" i="159" s="1"/>
  <c r="D184" i="159" s="1"/>
  <c r="D19" i="159"/>
  <c r="K44" i="159"/>
  <c r="K69" i="159" s="1"/>
  <c r="K97" i="159" s="1"/>
  <c r="K119" i="159" s="1"/>
  <c r="K141" i="159" s="1"/>
  <c r="K185" i="159" s="1"/>
  <c r="K20" i="159"/>
  <c r="E43" i="159"/>
  <c r="E68" i="159" s="1"/>
  <c r="E96" i="159" s="1"/>
  <c r="E118" i="159" s="1"/>
  <c r="E140" i="159" s="1"/>
  <c r="E184" i="159" s="1"/>
  <c r="E19" i="159"/>
  <c r="M43" i="159"/>
  <c r="M68" i="159" s="1"/>
  <c r="M96" i="159" s="1"/>
  <c r="M118" i="159" s="1"/>
  <c r="M140" i="159" s="1"/>
  <c r="M184" i="159" s="1"/>
  <c r="M19" i="159"/>
  <c r="I43" i="159"/>
  <c r="I68" i="159" s="1"/>
  <c r="I96" i="159" s="1"/>
  <c r="I118" i="159" s="1"/>
  <c r="I140" i="159" s="1"/>
  <c r="I162" i="159" s="1"/>
  <c r="I19" i="159"/>
  <c r="G162" i="159"/>
  <c r="Q161" i="159"/>
  <c r="C184" i="159"/>
  <c r="F161" i="159"/>
  <c r="B161" i="159"/>
  <c r="R161" i="159" s="1"/>
  <c r="F26" i="152" s="1"/>
  <c r="N183" i="159"/>
  <c r="L161" i="159"/>
  <c r="J161" i="159"/>
  <c r="P161" i="159"/>
  <c r="G44" i="159"/>
  <c r="G69" i="159" s="1"/>
  <c r="G97" i="159" s="1"/>
  <c r="G119" i="159" s="1"/>
  <c r="G141" i="159" s="1"/>
  <c r="G163" i="159" s="1"/>
  <c r="G20" i="159"/>
  <c r="Q43" i="159"/>
  <c r="Q68" i="159" s="1"/>
  <c r="Q96" i="159" s="1"/>
  <c r="Q118" i="159" s="1"/>
  <c r="Q140" i="159" s="1"/>
  <c r="Q162" i="159" s="1"/>
  <c r="Q19" i="159"/>
  <c r="F43" i="159"/>
  <c r="F68" i="159" s="1"/>
  <c r="F96" i="159" s="1"/>
  <c r="F118" i="159" s="1"/>
  <c r="F140" i="159" s="1"/>
  <c r="F162" i="159" s="1"/>
  <c r="F19" i="159"/>
  <c r="P43" i="159"/>
  <c r="P68" i="159" s="1"/>
  <c r="P96" i="159" s="1"/>
  <c r="P118" i="159" s="1"/>
  <c r="P140" i="159" s="1"/>
  <c r="P162" i="159" s="1"/>
  <c r="P19" i="159"/>
  <c r="N20" i="158"/>
  <c r="N44" i="158"/>
  <c r="N69" i="158" s="1"/>
  <c r="N97" i="158" s="1"/>
  <c r="N119" i="158" s="1"/>
  <c r="N141" i="158" s="1"/>
  <c r="N185" i="158" s="1"/>
  <c r="H184" i="158"/>
  <c r="H162" i="158"/>
  <c r="H43" i="158"/>
  <c r="H68" i="158" s="1"/>
  <c r="H96" i="158" s="1"/>
  <c r="H118" i="158" s="1"/>
  <c r="H140" i="158" s="1"/>
  <c r="H19" i="158"/>
  <c r="I184" i="158"/>
  <c r="I162" i="158"/>
  <c r="I43" i="158"/>
  <c r="I68" i="158" s="1"/>
  <c r="I96" i="158" s="1"/>
  <c r="I118" i="158" s="1"/>
  <c r="I140" i="158" s="1"/>
  <c r="I19" i="158"/>
  <c r="P184" i="158"/>
  <c r="P162" i="158"/>
  <c r="P43" i="158"/>
  <c r="P68" i="158" s="1"/>
  <c r="P96" i="158" s="1"/>
  <c r="P118" i="158" s="1"/>
  <c r="P140" i="158" s="1"/>
  <c r="P19" i="158"/>
  <c r="M161" i="158"/>
  <c r="C161" i="158"/>
  <c r="J161" i="158"/>
  <c r="E161" i="158"/>
  <c r="D161" i="158"/>
  <c r="O161" i="158"/>
  <c r="Q161" i="158"/>
  <c r="G161" i="158"/>
  <c r="B161" i="158"/>
  <c r="L161" i="158"/>
  <c r="H161" i="158"/>
  <c r="K183" i="158"/>
  <c r="R183" i="158" s="1"/>
  <c r="K87" i="152" s="1"/>
  <c r="I161" i="158"/>
  <c r="F184" i="158"/>
  <c r="P161" i="158"/>
  <c r="K43" i="158"/>
  <c r="K68" i="158" s="1"/>
  <c r="K96" i="158" s="1"/>
  <c r="K118" i="158" s="1"/>
  <c r="K140" i="158" s="1"/>
  <c r="K162" i="158" s="1"/>
  <c r="K19" i="158"/>
  <c r="F44" i="158"/>
  <c r="F69" i="158" s="1"/>
  <c r="F97" i="158" s="1"/>
  <c r="F119" i="158" s="1"/>
  <c r="F141" i="158" s="1"/>
  <c r="F163" i="158" s="1"/>
  <c r="F20" i="158"/>
  <c r="M184" i="158"/>
  <c r="M43" i="158"/>
  <c r="M68" i="158" s="1"/>
  <c r="M96" i="158" s="1"/>
  <c r="M118" i="158" s="1"/>
  <c r="M140" i="158" s="1"/>
  <c r="M162" i="158" s="1"/>
  <c r="M19" i="158"/>
  <c r="C43" i="158"/>
  <c r="C68" i="158" s="1"/>
  <c r="C96" i="158" s="1"/>
  <c r="C118" i="158" s="1"/>
  <c r="C140" i="158" s="1"/>
  <c r="C184" i="158" s="1"/>
  <c r="C19" i="158"/>
  <c r="J43" i="158"/>
  <c r="J68" i="158" s="1"/>
  <c r="J96" i="158" s="1"/>
  <c r="J118" i="158" s="1"/>
  <c r="J140" i="158" s="1"/>
  <c r="J184" i="158" s="1"/>
  <c r="J19" i="158"/>
  <c r="E43" i="158"/>
  <c r="E68" i="158" s="1"/>
  <c r="E96" i="158" s="1"/>
  <c r="E118" i="158" s="1"/>
  <c r="E140" i="158" s="1"/>
  <c r="E162" i="158" s="1"/>
  <c r="E19" i="158"/>
  <c r="D43" i="158"/>
  <c r="D68" i="158" s="1"/>
  <c r="D96" i="158" s="1"/>
  <c r="D118" i="158" s="1"/>
  <c r="D140" i="158" s="1"/>
  <c r="D162" i="158" s="1"/>
  <c r="D19" i="158"/>
  <c r="O43" i="158"/>
  <c r="O68" i="158" s="1"/>
  <c r="O96" i="158" s="1"/>
  <c r="O118" i="158" s="1"/>
  <c r="O140" i="158" s="1"/>
  <c r="O162" i="158" s="1"/>
  <c r="O19" i="158"/>
  <c r="Q43" i="158"/>
  <c r="Q68" i="158" s="1"/>
  <c r="Q96" i="158" s="1"/>
  <c r="Q118" i="158" s="1"/>
  <c r="Q140" i="158" s="1"/>
  <c r="Q162" i="158" s="1"/>
  <c r="Q19" i="158"/>
  <c r="G43" i="158"/>
  <c r="G68" i="158" s="1"/>
  <c r="G96" i="158" s="1"/>
  <c r="G118" i="158" s="1"/>
  <c r="G140" i="158" s="1"/>
  <c r="G162" i="158" s="1"/>
  <c r="G19" i="158"/>
  <c r="B43" i="158"/>
  <c r="B68" i="158" s="1"/>
  <c r="B96" i="158" s="1"/>
  <c r="B118" i="158" s="1"/>
  <c r="B140" i="158" s="1"/>
  <c r="B162" i="158" s="1"/>
  <c r="B19" i="158"/>
  <c r="L43" i="158"/>
  <c r="L68" i="158" s="1"/>
  <c r="L96" i="158" s="1"/>
  <c r="L118" i="158" s="1"/>
  <c r="L140" i="158" s="1"/>
  <c r="L162" i="158" s="1"/>
  <c r="L19" i="158"/>
  <c r="C19" i="157"/>
  <c r="C43" i="157"/>
  <c r="C68" i="157" s="1"/>
  <c r="C96" i="157" s="1"/>
  <c r="C118" i="157" s="1"/>
  <c r="C140" i="157" s="1"/>
  <c r="C184" i="157" s="1"/>
  <c r="M19" i="157"/>
  <c r="M43" i="157"/>
  <c r="M68" i="157" s="1"/>
  <c r="M96" i="157" s="1"/>
  <c r="M118" i="157" s="1"/>
  <c r="M140" i="157" s="1"/>
  <c r="M162" i="157" s="1"/>
  <c r="G184" i="157"/>
  <c r="E161" i="157"/>
  <c r="R161" i="157" s="1"/>
  <c r="E26" i="152" s="1"/>
  <c r="I183" i="157"/>
  <c r="H184" i="157"/>
  <c r="F183" i="157"/>
  <c r="R183" i="157" s="1"/>
  <c r="E87" i="152" s="1"/>
  <c r="D184" i="157"/>
  <c r="Q161" i="157"/>
  <c r="L184" i="157"/>
  <c r="O161" i="157"/>
  <c r="P183" i="157"/>
  <c r="K161" i="157"/>
  <c r="G163" i="157"/>
  <c r="G185" i="157"/>
  <c r="G44" i="157"/>
  <c r="G69" i="157" s="1"/>
  <c r="G97" i="157" s="1"/>
  <c r="G119" i="157" s="1"/>
  <c r="G141" i="157" s="1"/>
  <c r="G20" i="157"/>
  <c r="E184" i="157"/>
  <c r="E162" i="157"/>
  <c r="E43" i="157"/>
  <c r="E68" i="157" s="1"/>
  <c r="E96" i="157" s="1"/>
  <c r="E118" i="157" s="1"/>
  <c r="E140" i="157" s="1"/>
  <c r="E19" i="157"/>
  <c r="I184" i="157"/>
  <c r="I162" i="157"/>
  <c r="I43" i="157"/>
  <c r="I68" i="157" s="1"/>
  <c r="I96" i="157" s="1"/>
  <c r="I118" i="157" s="1"/>
  <c r="I140" i="157" s="1"/>
  <c r="I19" i="157"/>
  <c r="H185" i="157"/>
  <c r="H163" i="157"/>
  <c r="H44" i="157"/>
  <c r="H69" i="157" s="1"/>
  <c r="H97" i="157" s="1"/>
  <c r="H119" i="157" s="1"/>
  <c r="H141" i="157" s="1"/>
  <c r="H20" i="157"/>
  <c r="F184" i="157"/>
  <c r="F162" i="157"/>
  <c r="F43" i="157"/>
  <c r="F68" i="157" s="1"/>
  <c r="F96" i="157" s="1"/>
  <c r="F118" i="157" s="1"/>
  <c r="F140" i="157" s="1"/>
  <c r="F19" i="157"/>
  <c r="D185" i="157"/>
  <c r="D163" i="157"/>
  <c r="D44" i="157"/>
  <c r="D69" i="157" s="1"/>
  <c r="D97" i="157" s="1"/>
  <c r="D119" i="157" s="1"/>
  <c r="D141" i="157" s="1"/>
  <c r="D20" i="157"/>
  <c r="Q162" i="157"/>
  <c r="Q184" i="157"/>
  <c r="Q43" i="157"/>
  <c r="Q68" i="157" s="1"/>
  <c r="Q96" i="157" s="1"/>
  <c r="Q118" i="157" s="1"/>
  <c r="Q140" i="157" s="1"/>
  <c r="Q19" i="157"/>
  <c r="L185" i="157"/>
  <c r="L163" i="157"/>
  <c r="L44" i="157"/>
  <c r="L69" i="157" s="1"/>
  <c r="L97" i="157" s="1"/>
  <c r="L119" i="157" s="1"/>
  <c r="L141" i="157" s="1"/>
  <c r="L20" i="157"/>
  <c r="O184" i="157"/>
  <c r="O43" i="157"/>
  <c r="O68" i="157" s="1"/>
  <c r="O96" i="157" s="1"/>
  <c r="O118" i="157" s="1"/>
  <c r="O140" i="157" s="1"/>
  <c r="O162" i="157" s="1"/>
  <c r="O19" i="157"/>
  <c r="P184" i="157"/>
  <c r="P43" i="157"/>
  <c r="P68" i="157" s="1"/>
  <c r="P96" i="157" s="1"/>
  <c r="P118" i="157" s="1"/>
  <c r="P140" i="157" s="1"/>
  <c r="P162" i="157" s="1"/>
  <c r="P19" i="157"/>
  <c r="K184" i="157"/>
  <c r="K43" i="157"/>
  <c r="K68" i="157" s="1"/>
  <c r="K96" i="157" s="1"/>
  <c r="K118" i="157" s="1"/>
  <c r="K140" i="157" s="1"/>
  <c r="K162" i="157" s="1"/>
  <c r="K19" i="157"/>
  <c r="B184" i="157"/>
  <c r="B19" i="157"/>
  <c r="B43" i="157"/>
  <c r="B68" i="157" s="1"/>
  <c r="B96" i="157" s="1"/>
  <c r="B118" i="157" s="1"/>
  <c r="B140" i="157" s="1"/>
  <c r="B162" i="157" s="1"/>
  <c r="J184" i="157"/>
  <c r="J19" i="157"/>
  <c r="J43" i="157"/>
  <c r="J68" i="157" s="1"/>
  <c r="J96" i="157" s="1"/>
  <c r="J118" i="157" s="1"/>
  <c r="J140" i="157" s="1"/>
  <c r="J162" i="157" s="1"/>
  <c r="N19" i="157"/>
  <c r="N43" i="157"/>
  <c r="N68" i="157" s="1"/>
  <c r="N96" i="157" s="1"/>
  <c r="N118" i="157" s="1"/>
  <c r="N140" i="157" s="1"/>
  <c r="N162" i="157" s="1"/>
  <c r="J20" i="156"/>
  <c r="J44" i="156"/>
  <c r="J69" i="156" s="1"/>
  <c r="J97" i="156" s="1"/>
  <c r="J119" i="156" s="1"/>
  <c r="J141" i="156" s="1"/>
  <c r="J185" i="156" s="1"/>
  <c r="P44" i="156"/>
  <c r="P69" i="156" s="1"/>
  <c r="P97" i="156" s="1"/>
  <c r="P119" i="156" s="1"/>
  <c r="P141" i="156" s="1"/>
  <c r="P185" i="156" s="1"/>
  <c r="P20" i="156"/>
  <c r="M43" i="156"/>
  <c r="M68" i="156" s="1"/>
  <c r="M96" i="156" s="1"/>
  <c r="M118" i="156" s="1"/>
  <c r="M140" i="156" s="1"/>
  <c r="M184" i="156" s="1"/>
  <c r="M19" i="156"/>
  <c r="K19" i="156"/>
  <c r="K43" i="156"/>
  <c r="K68" i="156" s="1"/>
  <c r="K96" i="156" s="1"/>
  <c r="K118" i="156" s="1"/>
  <c r="K140" i="156" s="1"/>
  <c r="K184" i="156" s="1"/>
  <c r="C19" i="156"/>
  <c r="C43" i="156"/>
  <c r="C68" i="156" s="1"/>
  <c r="C96" i="156" s="1"/>
  <c r="C118" i="156" s="1"/>
  <c r="C140" i="156" s="1"/>
  <c r="C184" i="156" s="1"/>
  <c r="B162" i="156"/>
  <c r="R162" i="156"/>
  <c r="D185" i="156"/>
  <c r="D44" i="156"/>
  <c r="D69" i="156" s="1"/>
  <c r="D97" i="156" s="1"/>
  <c r="D119" i="156" s="1"/>
  <c r="D141" i="156" s="1"/>
  <c r="D163" i="156" s="1"/>
  <c r="D20" i="156"/>
  <c r="I43" i="156"/>
  <c r="I68" i="156" s="1"/>
  <c r="I96" i="156" s="1"/>
  <c r="I118" i="156" s="1"/>
  <c r="I140" i="156" s="1"/>
  <c r="I162" i="156" s="1"/>
  <c r="I19" i="156"/>
  <c r="H44" i="156"/>
  <c r="H69" i="156" s="1"/>
  <c r="H97" i="156" s="1"/>
  <c r="H119" i="156" s="1"/>
  <c r="H141" i="156" s="1"/>
  <c r="H185" i="156" s="1"/>
  <c r="H20" i="156"/>
  <c r="E43" i="156"/>
  <c r="E68" i="156" s="1"/>
  <c r="E96" i="156" s="1"/>
  <c r="E118" i="156" s="1"/>
  <c r="E140" i="156" s="1"/>
  <c r="E162" i="156" s="1"/>
  <c r="E19" i="156"/>
  <c r="N185" i="156"/>
  <c r="N163" i="156"/>
  <c r="N20" i="156"/>
  <c r="N44" i="156"/>
  <c r="N69" i="156" s="1"/>
  <c r="N97" i="156" s="1"/>
  <c r="N119" i="156" s="1"/>
  <c r="N141" i="156" s="1"/>
  <c r="F185" i="156"/>
  <c r="F163" i="156"/>
  <c r="F20" i="156"/>
  <c r="F44" i="156"/>
  <c r="F69" i="156" s="1"/>
  <c r="F97" i="156" s="1"/>
  <c r="F119" i="156" s="1"/>
  <c r="F141" i="156" s="1"/>
  <c r="O184" i="156"/>
  <c r="O162" i="156"/>
  <c r="O19" i="156"/>
  <c r="O43" i="156"/>
  <c r="O68" i="156" s="1"/>
  <c r="O96" i="156" s="1"/>
  <c r="O118" i="156" s="1"/>
  <c r="O140" i="156" s="1"/>
  <c r="G184" i="156"/>
  <c r="G162" i="156"/>
  <c r="G19" i="156"/>
  <c r="G43" i="156"/>
  <c r="G68" i="156" s="1"/>
  <c r="G96" i="156" s="1"/>
  <c r="G118" i="156" s="1"/>
  <c r="G140" i="156" s="1"/>
  <c r="L44" i="156"/>
  <c r="L69" i="156" s="1"/>
  <c r="L97" i="156" s="1"/>
  <c r="L119" i="156" s="1"/>
  <c r="L141" i="156" s="1"/>
  <c r="L185" i="156" s="1"/>
  <c r="L20" i="156"/>
  <c r="Q43" i="156"/>
  <c r="Q68" i="156" s="1"/>
  <c r="Q96" i="156" s="1"/>
  <c r="Q118" i="156" s="1"/>
  <c r="Q140" i="156" s="1"/>
  <c r="Q184" i="156" s="1"/>
  <c r="Q19" i="156"/>
  <c r="D162" i="156"/>
  <c r="I161" i="156"/>
  <c r="H162" i="156"/>
  <c r="E161" i="156"/>
  <c r="S161" i="156" s="1"/>
  <c r="J26" i="152" s="1"/>
  <c r="N184" i="156"/>
  <c r="F162" i="156"/>
  <c r="O183" i="156"/>
  <c r="S183" i="156" s="1"/>
  <c r="J87" i="152" s="1"/>
  <c r="B20" i="156"/>
  <c r="B44" i="156"/>
  <c r="B69" i="156" s="1"/>
  <c r="B97" i="156" s="1"/>
  <c r="B119" i="156" s="1"/>
  <c r="B141" i="156" s="1"/>
  <c r="B185" i="156" s="1"/>
  <c r="R163" i="156"/>
  <c r="R20" i="156"/>
  <c r="R44" i="156"/>
  <c r="R69" i="156" s="1"/>
  <c r="R97" i="156" s="1"/>
  <c r="R119" i="156" s="1"/>
  <c r="R141" i="156" s="1"/>
  <c r="R185" i="156" s="1"/>
  <c r="F19" i="155"/>
  <c r="F43" i="155"/>
  <c r="F68" i="155" s="1"/>
  <c r="F96" i="155" s="1"/>
  <c r="F118" i="155" s="1"/>
  <c r="F140" i="155" s="1"/>
  <c r="F162" i="155" s="1"/>
  <c r="E20" i="155"/>
  <c r="E44" i="155"/>
  <c r="E69" i="155" s="1"/>
  <c r="E97" i="155" s="1"/>
  <c r="E119" i="155" s="1"/>
  <c r="E141" i="155" s="1"/>
  <c r="E185" i="155" s="1"/>
  <c r="L45" i="155"/>
  <c r="L70" i="155" s="1"/>
  <c r="L98" i="155" s="1"/>
  <c r="L120" i="155" s="1"/>
  <c r="L142" i="155" s="1"/>
  <c r="L186" i="155" s="1"/>
  <c r="L21" i="155"/>
  <c r="J43" i="155"/>
  <c r="J68" i="155" s="1"/>
  <c r="J96" i="155" s="1"/>
  <c r="J118" i="155" s="1"/>
  <c r="J140" i="155" s="1"/>
  <c r="J184" i="155" s="1"/>
  <c r="J19" i="155"/>
  <c r="H45" i="155"/>
  <c r="H70" i="155" s="1"/>
  <c r="H98" i="155" s="1"/>
  <c r="H120" i="155" s="1"/>
  <c r="H142" i="155" s="1"/>
  <c r="H186" i="155" s="1"/>
  <c r="H21" i="155"/>
  <c r="Q20" i="155"/>
  <c r="Q44" i="155"/>
  <c r="Q69" i="155" s="1"/>
  <c r="Q97" i="155" s="1"/>
  <c r="Q119" i="155" s="1"/>
  <c r="Q141" i="155" s="1"/>
  <c r="Q185" i="155" s="1"/>
  <c r="D21" i="155"/>
  <c r="D45" i="155"/>
  <c r="D70" i="155" s="1"/>
  <c r="D98" i="155" s="1"/>
  <c r="D120" i="155" s="1"/>
  <c r="D142" i="155" s="1"/>
  <c r="D164" i="155" s="1"/>
  <c r="I44" i="155"/>
  <c r="I69" i="155" s="1"/>
  <c r="I97" i="155" s="1"/>
  <c r="I119" i="155" s="1"/>
  <c r="I141" i="155" s="1"/>
  <c r="I185" i="155" s="1"/>
  <c r="I163" i="155"/>
  <c r="I20" i="155"/>
  <c r="R19" i="155"/>
  <c r="R43" i="155"/>
  <c r="R68" i="155" s="1"/>
  <c r="R96" i="155" s="1"/>
  <c r="R118" i="155" s="1"/>
  <c r="R140" i="155" s="1"/>
  <c r="R162" i="155" s="1"/>
  <c r="G20" i="155"/>
  <c r="G44" i="155"/>
  <c r="G69" i="155" s="1"/>
  <c r="G97" i="155" s="1"/>
  <c r="G119" i="155" s="1"/>
  <c r="G141" i="155" s="1"/>
  <c r="G185" i="155" s="1"/>
  <c r="O20" i="155"/>
  <c r="O44" i="155"/>
  <c r="O69" i="155" s="1"/>
  <c r="O97" i="155" s="1"/>
  <c r="O119" i="155" s="1"/>
  <c r="O141" i="155" s="1"/>
  <c r="O185" i="155" s="1"/>
  <c r="F161" i="155"/>
  <c r="S161" i="155" s="1"/>
  <c r="D26" i="152" s="1"/>
  <c r="E162" i="155"/>
  <c r="L185" i="155"/>
  <c r="J161" i="155"/>
  <c r="C44" i="155"/>
  <c r="C69" i="155" s="1"/>
  <c r="C97" i="155" s="1"/>
  <c r="C119" i="155" s="1"/>
  <c r="C141" i="155" s="1"/>
  <c r="C185" i="155" s="1"/>
  <c r="C20" i="155"/>
  <c r="H163" i="155"/>
  <c r="P185" i="155"/>
  <c r="N161" i="155"/>
  <c r="K161" i="155"/>
  <c r="D163" i="155"/>
  <c r="M184" i="155"/>
  <c r="I162" i="155"/>
  <c r="B183" i="155"/>
  <c r="R183" i="155"/>
  <c r="G162" i="155"/>
  <c r="O162" i="155"/>
  <c r="P21" i="155"/>
  <c r="P45" i="155"/>
  <c r="P70" i="155" s="1"/>
  <c r="P98" i="155" s="1"/>
  <c r="P120" i="155" s="1"/>
  <c r="P142" i="155" s="1"/>
  <c r="P186" i="155" s="1"/>
  <c r="K184" i="155"/>
  <c r="K19" i="155"/>
  <c r="K43" i="155"/>
  <c r="K68" i="155" s="1"/>
  <c r="K96" i="155" s="1"/>
  <c r="K118" i="155" s="1"/>
  <c r="K140" i="155" s="1"/>
  <c r="K162" i="155" s="1"/>
  <c r="M185" i="155"/>
  <c r="M163" i="155"/>
  <c r="M44" i="155"/>
  <c r="M69" i="155" s="1"/>
  <c r="M97" i="155" s="1"/>
  <c r="M119" i="155" s="1"/>
  <c r="M141" i="155" s="1"/>
  <c r="M20" i="155"/>
  <c r="B184" i="155"/>
  <c r="B19" i="155"/>
  <c r="B43" i="155"/>
  <c r="B68" i="155" s="1"/>
  <c r="B96" i="155" s="1"/>
  <c r="B118" i="155" s="1"/>
  <c r="B140" i="155" s="1"/>
  <c r="B162" i="155" s="1"/>
  <c r="C162" i="155"/>
  <c r="N43" i="155"/>
  <c r="N68" i="155" s="1"/>
  <c r="N96" i="155" s="1"/>
  <c r="N118" i="155" s="1"/>
  <c r="N140" i="155" s="1"/>
  <c r="N184" i="155" s="1"/>
  <c r="N19" i="155"/>
  <c r="J19" i="154"/>
  <c r="J43" i="154"/>
  <c r="J68" i="154" s="1"/>
  <c r="J96" i="154" s="1"/>
  <c r="J118" i="154" s="1"/>
  <c r="J140" i="154" s="1"/>
  <c r="J162" i="154" s="1"/>
  <c r="K20" i="154"/>
  <c r="K44" i="154"/>
  <c r="K69" i="154" s="1"/>
  <c r="K97" i="154" s="1"/>
  <c r="K119" i="154" s="1"/>
  <c r="K141" i="154" s="1"/>
  <c r="K163" i="154" s="1"/>
  <c r="L19" i="154"/>
  <c r="L43" i="154"/>
  <c r="L68" i="154" s="1"/>
  <c r="L96" i="154" s="1"/>
  <c r="L118" i="154" s="1"/>
  <c r="L140" i="154" s="1"/>
  <c r="L162" i="154" s="1"/>
  <c r="M185" i="154"/>
  <c r="M163" i="154"/>
  <c r="M44" i="154"/>
  <c r="M69" i="154" s="1"/>
  <c r="M97" i="154" s="1"/>
  <c r="M119" i="154" s="1"/>
  <c r="M141" i="154" s="1"/>
  <c r="M20" i="154"/>
  <c r="O163" i="154"/>
  <c r="O185" i="154"/>
  <c r="O44" i="154"/>
  <c r="O69" i="154" s="1"/>
  <c r="O97" i="154" s="1"/>
  <c r="O119" i="154" s="1"/>
  <c r="O141" i="154" s="1"/>
  <c r="O20" i="154"/>
  <c r="G20" i="154"/>
  <c r="G44" i="154"/>
  <c r="G69" i="154" s="1"/>
  <c r="G97" i="154" s="1"/>
  <c r="G119" i="154" s="1"/>
  <c r="G141" i="154" s="1"/>
  <c r="G185" i="154" s="1"/>
  <c r="N43" i="154"/>
  <c r="N68" i="154" s="1"/>
  <c r="N96" i="154" s="1"/>
  <c r="N118" i="154" s="1"/>
  <c r="N140" i="154" s="1"/>
  <c r="N162" i="154" s="1"/>
  <c r="N19" i="154"/>
  <c r="H19" i="154"/>
  <c r="H43" i="154"/>
  <c r="H68" i="154" s="1"/>
  <c r="H96" i="154" s="1"/>
  <c r="H118" i="154" s="1"/>
  <c r="H140" i="154" s="1"/>
  <c r="H184" i="154" s="1"/>
  <c r="C20" i="154"/>
  <c r="C44" i="154"/>
  <c r="C69" i="154" s="1"/>
  <c r="C97" i="154" s="1"/>
  <c r="C119" i="154" s="1"/>
  <c r="C141" i="154" s="1"/>
  <c r="C185" i="154" s="1"/>
  <c r="R19" i="154"/>
  <c r="R43" i="154"/>
  <c r="R68" i="154" s="1"/>
  <c r="R96" i="154" s="1"/>
  <c r="R118" i="154" s="1"/>
  <c r="R140" i="154" s="1"/>
  <c r="R184" i="154" s="1"/>
  <c r="P162" i="154"/>
  <c r="P184" i="154"/>
  <c r="P43" i="154"/>
  <c r="P68" i="154" s="1"/>
  <c r="P96" i="154" s="1"/>
  <c r="P118" i="154" s="1"/>
  <c r="P140" i="154" s="1"/>
  <c r="P19" i="154"/>
  <c r="R183" i="154"/>
  <c r="B184" i="154"/>
  <c r="B19" i="154"/>
  <c r="B43" i="154"/>
  <c r="B68" i="154" s="1"/>
  <c r="B96" i="154" s="1"/>
  <c r="B118" i="154" s="1"/>
  <c r="B140" i="154" s="1"/>
  <c r="B162" i="154" s="1"/>
  <c r="Q185" i="154"/>
  <c r="Q20" i="154"/>
  <c r="Q44" i="154"/>
  <c r="Q69" i="154" s="1"/>
  <c r="Q97" i="154" s="1"/>
  <c r="Q119" i="154" s="1"/>
  <c r="Q141" i="154" s="1"/>
  <c r="Q163" i="154" s="1"/>
  <c r="D19" i="154"/>
  <c r="D43" i="154"/>
  <c r="D68" i="154" s="1"/>
  <c r="D96" i="154" s="1"/>
  <c r="D118" i="154" s="1"/>
  <c r="D140" i="154" s="1"/>
  <c r="D162" i="154" s="1"/>
  <c r="I20" i="154"/>
  <c r="I44" i="154"/>
  <c r="I69" i="154" s="1"/>
  <c r="I97" i="154" s="1"/>
  <c r="I119" i="154" s="1"/>
  <c r="I141" i="154" s="1"/>
  <c r="I163" i="154" s="1"/>
  <c r="F43" i="154"/>
  <c r="F68" i="154" s="1"/>
  <c r="F96" i="154" s="1"/>
  <c r="F118" i="154" s="1"/>
  <c r="F140" i="154" s="1"/>
  <c r="F184" i="154" s="1"/>
  <c r="F19" i="154"/>
  <c r="E44" i="154"/>
  <c r="E69" i="154" s="1"/>
  <c r="E97" i="154" s="1"/>
  <c r="E119" i="154" s="1"/>
  <c r="E141" i="154" s="1"/>
  <c r="E185" i="154" s="1"/>
  <c r="E20" i="154"/>
  <c r="K44" i="153"/>
  <c r="K69" i="153" s="1"/>
  <c r="K97" i="153" s="1"/>
  <c r="K119" i="153" s="1"/>
  <c r="K20" i="153"/>
  <c r="H43" i="153"/>
  <c r="H68" i="153" s="1"/>
  <c r="H96" i="153" s="1"/>
  <c r="H118" i="153" s="1"/>
  <c r="H19" i="153"/>
  <c r="P43" i="153"/>
  <c r="P68" i="153" s="1"/>
  <c r="P96" i="153" s="1"/>
  <c r="P118" i="153" s="1"/>
  <c r="P140" i="153" s="1"/>
  <c r="P184" i="153" s="1"/>
  <c r="P19" i="153"/>
  <c r="G20" i="153"/>
  <c r="G44" i="153"/>
  <c r="G69" i="153" s="1"/>
  <c r="G97" i="153" s="1"/>
  <c r="G119" i="153" s="1"/>
  <c r="Q44" i="153"/>
  <c r="Q69" i="153" s="1"/>
  <c r="Q97" i="153" s="1"/>
  <c r="Q119" i="153" s="1"/>
  <c r="Q20" i="153"/>
  <c r="C44" i="153"/>
  <c r="C69" i="153" s="1"/>
  <c r="C97" i="153" s="1"/>
  <c r="C119" i="153" s="1"/>
  <c r="C20" i="153"/>
  <c r="E43" i="153"/>
  <c r="E68" i="153" s="1"/>
  <c r="E96" i="153" s="1"/>
  <c r="E118" i="153" s="1"/>
  <c r="E19" i="153"/>
  <c r="D43" i="153"/>
  <c r="D68" i="153" s="1"/>
  <c r="D96" i="153" s="1"/>
  <c r="D118" i="153" s="1"/>
  <c r="D19" i="153"/>
  <c r="F45" i="153"/>
  <c r="F70" i="153" s="1"/>
  <c r="F98" i="153" s="1"/>
  <c r="F120" i="153" s="1"/>
  <c r="F21" i="153"/>
  <c r="N21" i="153"/>
  <c r="N45" i="153"/>
  <c r="N70" i="153" s="1"/>
  <c r="N98" i="153" s="1"/>
  <c r="N120" i="153" s="1"/>
  <c r="M161" i="153"/>
  <c r="K162" i="153"/>
  <c r="H161" i="153"/>
  <c r="P161" i="153"/>
  <c r="G162" i="153"/>
  <c r="E161" i="153"/>
  <c r="O20" i="153"/>
  <c r="O44" i="153"/>
  <c r="O69" i="153" s="1"/>
  <c r="O97" i="153" s="1"/>
  <c r="O119" i="153" s="1"/>
  <c r="M43" i="153"/>
  <c r="M68" i="153" s="1"/>
  <c r="M96" i="153" s="1"/>
  <c r="M118" i="153" s="1"/>
  <c r="M19" i="153"/>
  <c r="L43" i="153"/>
  <c r="L68" i="153" s="1"/>
  <c r="L96" i="153" s="1"/>
  <c r="L118" i="153" s="1"/>
  <c r="L19" i="153"/>
  <c r="I20" i="153"/>
  <c r="I44" i="153"/>
  <c r="I69" i="153" s="1"/>
  <c r="I97" i="153" s="1"/>
  <c r="I119" i="153" s="1"/>
  <c r="C3" i="122"/>
  <c r="C5" i="122" s="1"/>
  <c r="U36" i="147"/>
  <c r="M36" i="147"/>
  <c r="U35" i="147"/>
  <c r="M35" i="147"/>
  <c r="G35" i="147"/>
  <c r="W35" i="147" s="1"/>
  <c r="G34" i="147"/>
  <c r="O34" i="147" s="1"/>
  <c r="U33" i="147"/>
  <c r="M33" i="147"/>
  <c r="G33" i="147"/>
  <c r="O33" i="147" s="1"/>
  <c r="U32" i="147"/>
  <c r="M32" i="147"/>
  <c r="G32" i="147"/>
  <c r="O32" i="147" s="1"/>
  <c r="U31" i="147"/>
  <c r="M31" i="147"/>
  <c r="G31" i="147"/>
  <c r="W31" i="147" s="1"/>
  <c r="U30" i="147"/>
  <c r="M30" i="147"/>
  <c r="G30" i="147"/>
  <c r="O30" i="147" s="1"/>
  <c r="G29" i="147"/>
  <c r="O29" i="147" s="1"/>
  <c r="U28" i="147"/>
  <c r="M28" i="147"/>
  <c r="G28" i="147"/>
  <c r="O28" i="147" s="1"/>
  <c r="U27" i="147"/>
  <c r="M27" i="147"/>
  <c r="G27" i="147"/>
  <c r="W27" i="147" s="1"/>
  <c r="U26" i="147"/>
  <c r="M26" i="147"/>
  <c r="G26" i="147"/>
  <c r="O26" i="147" s="1"/>
  <c r="U25" i="147"/>
  <c r="M25" i="147"/>
  <c r="G25" i="147"/>
  <c r="O25" i="147" s="1"/>
  <c r="G24" i="147"/>
  <c r="O24" i="147" s="1"/>
  <c r="U23" i="147"/>
  <c r="M23" i="147"/>
  <c r="G23" i="147"/>
  <c r="W23" i="147" s="1"/>
  <c r="U22" i="147"/>
  <c r="M22" i="147"/>
  <c r="G22" i="147"/>
  <c r="O22" i="147" s="1"/>
  <c r="U21" i="147"/>
  <c r="M21" i="147"/>
  <c r="G21" i="147"/>
  <c r="O21" i="147" s="1"/>
  <c r="U20" i="147"/>
  <c r="M20" i="147"/>
  <c r="G20" i="147"/>
  <c r="O20" i="147" s="1"/>
  <c r="G19" i="147"/>
  <c r="W19" i="147" s="1"/>
  <c r="U18" i="147"/>
  <c r="M18" i="147"/>
  <c r="G18" i="147"/>
  <c r="O18" i="147" s="1"/>
  <c r="U17" i="147"/>
  <c r="M17" i="147"/>
  <c r="G17" i="147"/>
  <c r="W17" i="147" s="1"/>
  <c r="S16" i="147"/>
  <c r="K16" i="147"/>
  <c r="G16" i="147"/>
  <c r="W16" i="147" s="1"/>
  <c r="S15" i="147"/>
  <c r="K15" i="147"/>
  <c r="G15" i="147"/>
  <c r="W15" i="147" s="1"/>
  <c r="S14" i="147"/>
  <c r="K14" i="147"/>
  <c r="G14" i="147"/>
  <c r="W14" i="147" s="1"/>
  <c r="U13" i="147"/>
  <c r="S13" i="147"/>
  <c r="M13" i="147"/>
  <c r="K13" i="147"/>
  <c r="G13" i="147"/>
  <c r="W13" i="147" s="1"/>
  <c r="U12" i="147"/>
  <c r="S12" i="147"/>
  <c r="M12" i="147"/>
  <c r="K12" i="147"/>
  <c r="G12" i="147"/>
  <c r="W12" i="147" s="1"/>
  <c r="U11" i="147"/>
  <c r="S11" i="147"/>
  <c r="M11" i="147"/>
  <c r="K11" i="147"/>
  <c r="G11" i="147"/>
  <c r="W11" i="147" s="1"/>
  <c r="U10" i="147"/>
  <c r="S10" i="147"/>
  <c r="M10" i="147"/>
  <c r="K10" i="147"/>
  <c r="G10" i="147"/>
  <c r="W10" i="147" s="1"/>
  <c r="U9" i="147"/>
  <c r="S9" i="147"/>
  <c r="M9" i="147"/>
  <c r="K9" i="147"/>
  <c r="G9" i="147"/>
  <c r="W9" i="147" s="1"/>
  <c r="U8" i="147"/>
  <c r="S8" i="147"/>
  <c r="M8" i="147"/>
  <c r="K8" i="147"/>
  <c r="G8" i="147"/>
  <c r="W8" i="147" s="1"/>
  <c r="K35" i="108"/>
  <c r="J35" i="108"/>
  <c r="J34" i="108"/>
  <c r="K34" i="108" s="1"/>
  <c r="N34" i="108" s="1"/>
  <c r="J33" i="108"/>
  <c r="K33" i="108" s="1"/>
  <c r="N33" i="108" s="1"/>
  <c r="J32" i="108"/>
  <c r="K32" i="108" s="1"/>
  <c r="N32" i="108" s="1"/>
  <c r="J31" i="108"/>
  <c r="K31" i="108" s="1"/>
  <c r="N31" i="108" s="1"/>
  <c r="J30" i="108"/>
  <c r="K30" i="108" s="1"/>
  <c r="N30" i="108" s="1"/>
  <c r="J29" i="108"/>
  <c r="K29" i="108" s="1"/>
  <c r="N29" i="108" s="1"/>
  <c r="J28" i="108"/>
  <c r="K28" i="108" s="1"/>
  <c r="N28" i="108" s="1"/>
  <c r="K27" i="108"/>
  <c r="N27" i="108" s="1"/>
  <c r="J27" i="108"/>
  <c r="J26" i="108"/>
  <c r="K26" i="108" s="1"/>
  <c r="N26" i="108" s="1"/>
  <c r="J25" i="108"/>
  <c r="K25" i="108" s="1"/>
  <c r="N25" i="108" s="1"/>
  <c r="J24" i="108"/>
  <c r="K24" i="108" s="1"/>
  <c r="N24" i="108" s="1"/>
  <c r="J23" i="108"/>
  <c r="K23" i="108" s="1"/>
  <c r="N23" i="108" s="1"/>
  <c r="J22" i="108"/>
  <c r="K22" i="108" s="1"/>
  <c r="N22" i="108" s="1"/>
  <c r="J21" i="108"/>
  <c r="K21" i="108" s="1"/>
  <c r="N21" i="108" s="1"/>
  <c r="J20" i="108"/>
  <c r="K20" i="108" s="1"/>
  <c r="N20" i="108" s="1"/>
  <c r="K19" i="108"/>
  <c r="N19" i="108" s="1"/>
  <c r="J19" i="108"/>
  <c r="J18" i="108"/>
  <c r="K18" i="108" s="1"/>
  <c r="N18" i="108" s="1"/>
  <c r="J17" i="108"/>
  <c r="K17" i="108" s="1"/>
  <c r="N17" i="108" s="1"/>
  <c r="J16" i="108"/>
  <c r="K16" i="108" s="1"/>
  <c r="N16" i="108" s="1"/>
  <c r="J15" i="108"/>
  <c r="K15" i="108" s="1"/>
  <c r="N15" i="108" s="1"/>
  <c r="J14" i="108"/>
  <c r="K14" i="108" s="1"/>
  <c r="N14" i="108" s="1"/>
  <c r="J13" i="108"/>
  <c r="K13" i="108" s="1"/>
  <c r="N13" i="108" s="1"/>
  <c r="J12" i="108"/>
  <c r="K12" i="108" s="1"/>
  <c r="N12" i="108" s="1"/>
  <c r="K11" i="108"/>
  <c r="N11" i="108" s="1"/>
  <c r="J11" i="108"/>
  <c r="J10" i="108"/>
  <c r="K10" i="108" s="1"/>
  <c r="N10" i="108" s="1"/>
  <c r="J9" i="108"/>
  <c r="K9" i="108" s="1"/>
  <c r="N9" i="108" s="1"/>
  <c r="J8" i="108"/>
  <c r="K8" i="108" s="1"/>
  <c r="N8" i="108" s="1"/>
  <c r="J7" i="108"/>
  <c r="K7" i="108" s="1"/>
  <c r="N7" i="108" s="1"/>
  <c r="K10" i="145"/>
  <c r="K7" i="145"/>
  <c r="K11" i="145" s="1"/>
  <c r="C32" i="114"/>
  <c r="C34" i="114" s="1"/>
  <c r="O29" i="114" s="1"/>
  <c r="I38" i="114" a="1"/>
  <c r="I38" i="114" s="1"/>
  <c r="C45" i="114" s="1"/>
  <c r="C47" i="114" s="1"/>
  <c r="G38" i="114" a="1"/>
  <c r="G38" i="114" s="1"/>
  <c r="Q11" i="114"/>
  <c r="Q10" i="114"/>
  <c r="T10" i="114" s="1"/>
  <c r="Q9" i="114"/>
  <c r="T9" i="114" s="1"/>
  <c r="Q8" i="114"/>
  <c r="T8" i="114" s="1"/>
  <c r="Q7" i="114"/>
  <c r="T7" i="114" s="1"/>
  <c r="Q6" i="114"/>
  <c r="T6" i="114" s="1"/>
  <c r="J57" i="148"/>
  <c r="K57" i="148" s="1"/>
  <c r="I56" i="148"/>
  <c r="K56" i="148" s="1"/>
  <c r="I55" i="148"/>
  <c r="K55" i="148" s="1"/>
  <c r="I54" i="148"/>
  <c r="K54" i="148" s="1"/>
  <c r="I53" i="148"/>
  <c r="H53" i="148"/>
  <c r="K53" i="148" s="1"/>
  <c r="T16" i="147"/>
  <c r="L15" i="147"/>
  <c r="T14" i="147"/>
  <c r="T13" i="147"/>
  <c r="T12" i="147"/>
  <c r="L11" i="147"/>
  <c r="L10" i="147"/>
  <c r="L9" i="147"/>
  <c r="T8" i="147"/>
  <c r="D62" i="7"/>
  <c r="C62" i="7"/>
  <c r="B62" i="7"/>
  <c r="D61" i="7"/>
  <c r="C61" i="7"/>
  <c r="B61" i="7"/>
  <c r="D60" i="7"/>
  <c r="C60" i="7"/>
  <c r="B60" i="7"/>
  <c r="D59" i="7"/>
  <c r="C59" i="7"/>
  <c r="B59" i="7"/>
  <c r="D58" i="7"/>
  <c r="C58" i="7"/>
  <c r="B58" i="7"/>
  <c r="D57" i="7"/>
  <c r="C57" i="7"/>
  <c r="B57" i="7"/>
  <c r="D56" i="7"/>
  <c r="C56" i="7"/>
  <c r="B56" i="7"/>
  <c r="D55" i="7"/>
  <c r="C55" i="7"/>
  <c r="B55" i="7"/>
  <c r="D54" i="7"/>
  <c r="C54" i="7"/>
  <c r="B54" i="7"/>
  <c r="D53" i="7"/>
  <c r="C53" i="7"/>
  <c r="B53" i="7"/>
  <c r="D52" i="7"/>
  <c r="C52" i="7"/>
  <c r="B52" i="7"/>
  <c r="D51" i="7"/>
  <c r="C51" i="7"/>
  <c r="B51" i="7"/>
  <c r="D50" i="7"/>
  <c r="C50" i="7"/>
  <c r="B50" i="7"/>
  <c r="D49" i="7"/>
  <c r="C49" i="7"/>
  <c r="B49" i="7"/>
  <c r="D48" i="7"/>
  <c r="C48" i="7"/>
  <c r="B48" i="7"/>
  <c r="D47" i="7"/>
  <c r="C47" i="7"/>
  <c r="B47" i="7"/>
  <c r="D46" i="7"/>
  <c r="C46" i="7"/>
  <c r="B46" i="7"/>
  <c r="D45" i="7"/>
  <c r="C45" i="7"/>
  <c r="B45" i="7"/>
  <c r="D44" i="7"/>
  <c r="C44" i="7"/>
  <c r="B44" i="7"/>
  <c r="D43" i="7"/>
  <c r="C43" i="7"/>
  <c r="B43" i="7"/>
  <c r="D42" i="7"/>
  <c r="C42" i="7"/>
  <c r="B42" i="7"/>
  <c r="D41" i="7"/>
  <c r="C41" i="7"/>
  <c r="B41" i="7"/>
  <c r="D40" i="7"/>
  <c r="C40" i="7"/>
  <c r="B40" i="7"/>
  <c r="D39" i="7"/>
  <c r="C39" i="7"/>
  <c r="B39" i="7"/>
  <c r="D38" i="7"/>
  <c r="C38" i="7"/>
  <c r="B38" i="7"/>
  <c r="D37" i="7"/>
  <c r="C37" i="7"/>
  <c r="D36" i="7"/>
  <c r="C36" i="7"/>
  <c r="D35" i="7"/>
  <c r="C35" i="7"/>
  <c r="D34" i="7"/>
  <c r="C34" i="7"/>
  <c r="D33" i="7"/>
  <c r="C33" i="7"/>
  <c r="D32" i="7"/>
  <c r="C32" i="7"/>
  <c r="D31" i="7"/>
  <c r="C31" i="7"/>
  <c r="D30" i="7"/>
  <c r="C30" i="7"/>
  <c r="D29" i="7"/>
  <c r="C29" i="7"/>
  <c r="D28" i="7"/>
  <c r="C28" i="7"/>
  <c r="D27" i="7"/>
  <c r="C27" i="7"/>
  <c r="D26" i="7"/>
  <c r="C26" i="7"/>
  <c r="D25" i="7"/>
  <c r="C25" i="7"/>
  <c r="D24" i="7"/>
  <c r="C24" i="7"/>
  <c r="D23" i="7"/>
  <c r="C23" i="7"/>
  <c r="D22" i="7"/>
  <c r="C22" i="7"/>
  <c r="D21" i="7"/>
  <c r="C21" i="7"/>
  <c r="D20" i="7"/>
  <c r="C20" i="7"/>
  <c r="D19" i="7"/>
  <c r="C19" i="7"/>
  <c r="D18" i="7"/>
  <c r="C18" i="7"/>
  <c r="D17" i="7"/>
  <c r="C17" i="7"/>
  <c r="D16" i="7"/>
  <c r="C16" i="7"/>
  <c r="D15" i="7"/>
  <c r="C15" i="7"/>
  <c r="D14" i="7"/>
  <c r="C14" i="7"/>
  <c r="D13" i="7"/>
  <c r="C13" i="7"/>
  <c r="D12" i="7"/>
  <c r="C12" i="7"/>
  <c r="G10" i="7"/>
  <c r="F804" i="117"/>
  <c r="D804" i="117"/>
  <c r="F803" i="117"/>
  <c r="D803" i="117"/>
  <c r="F802" i="117"/>
  <c r="D802" i="117"/>
  <c r="F801" i="117"/>
  <c r="D801" i="117"/>
  <c r="F800" i="117"/>
  <c r="D800" i="117"/>
  <c r="F799" i="117"/>
  <c r="D799" i="117"/>
  <c r="F798" i="117"/>
  <c r="D798" i="117"/>
  <c r="F797" i="117"/>
  <c r="D797" i="117"/>
  <c r="F796" i="117"/>
  <c r="D796" i="117"/>
  <c r="F795" i="117"/>
  <c r="D795" i="117"/>
  <c r="F794" i="117"/>
  <c r="D794" i="117"/>
  <c r="F793" i="117"/>
  <c r="D793" i="117"/>
  <c r="F792" i="117"/>
  <c r="D792" i="117"/>
  <c r="F791" i="117"/>
  <c r="D791" i="117"/>
  <c r="F790" i="117"/>
  <c r="D790" i="117"/>
  <c r="F789" i="117"/>
  <c r="D789" i="117"/>
  <c r="F788" i="117"/>
  <c r="D788" i="117"/>
  <c r="F787" i="117"/>
  <c r="D787" i="117"/>
  <c r="F786" i="117"/>
  <c r="D786" i="117"/>
  <c r="F785" i="117"/>
  <c r="D785" i="117"/>
  <c r="F784" i="117"/>
  <c r="D784" i="117"/>
  <c r="F783" i="117"/>
  <c r="D783" i="117"/>
  <c r="F782" i="117"/>
  <c r="D782" i="117"/>
  <c r="F781" i="117"/>
  <c r="D781" i="117"/>
  <c r="F780" i="117"/>
  <c r="D780" i="117"/>
  <c r="F779" i="117"/>
  <c r="D779" i="117"/>
  <c r="F778" i="117"/>
  <c r="D778" i="117"/>
  <c r="F777" i="117"/>
  <c r="D777" i="117"/>
  <c r="F776" i="117"/>
  <c r="D776" i="117"/>
  <c r="F775" i="117"/>
  <c r="D775" i="117"/>
  <c r="F774" i="117"/>
  <c r="D774" i="117"/>
  <c r="F773" i="117"/>
  <c r="D773" i="117"/>
  <c r="F772" i="117"/>
  <c r="D772" i="117"/>
  <c r="F771" i="117"/>
  <c r="D771" i="117"/>
  <c r="F770" i="117"/>
  <c r="D770" i="117"/>
  <c r="F769" i="117"/>
  <c r="D769" i="117"/>
  <c r="F768" i="117"/>
  <c r="D768" i="117"/>
  <c r="F767" i="117"/>
  <c r="D767" i="117"/>
  <c r="F766" i="117"/>
  <c r="D766" i="117"/>
  <c r="F765" i="117"/>
  <c r="D765" i="117"/>
  <c r="F764" i="117"/>
  <c r="D764" i="117"/>
  <c r="F763" i="117"/>
  <c r="D763" i="117"/>
  <c r="F762" i="117"/>
  <c r="D762" i="117"/>
  <c r="F761" i="117"/>
  <c r="D761" i="117"/>
  <c r="F760" i="117"/>
  <c r="D760" i="117"/>
  <c r="F759" i="117"/>
  <c r="D759" i="117"/>
  <c r="F758" i="117"/>
  <c r="D758" i="117"/>
  <c r="F757" i="117"/>
  <c r="D757" i="117"/>
  <c r="F756" i="117"/>
  <c r="D756" i="117"/>
  <c r="F755" i="117"/>
  <c r="D755" i="117"/>
  <c r="F754" i="117"/>
  <c r="D754" i="117"/>
  <c r="F753" i="117"/>
  <c r="D753" i="117"/>
  <c r="F752" i="117"/>
  <c r="D752" i="117"/>
  <c r="F751" i="117"/>
  <c r="D751" i="117"/>
  <c r="F750" i="117"/>
  <c r="D750" i="117"/>
  <c r="F749" i="117"/>
  <c r="D749" i="117"/>
  <c r="F748" i="117"/>
  <c r="D748" i="117"/>
  <c r="F747" i="117"/>
  <c r="D747" i="117"/>
  <c r="F746" i="117"/>
  <c r="D746" i="117"/>
  <c r="F745" i="117"/>
  <c r="D745" i="117"/>
  <c r="F744" i="117"/>
  <c r="D744" i="117"/>
  <c r="F743" i="117"/>
  <c r="D743" i="117"/>
  <c r="F742" i="117"/>
  <c r="D742" i="117"/>
  <c r="F741" i="117"/>
  <c r="D741" i="117"/>
  <c r="F740" i="117"/>
  <c r="D740" i="117"/>
  <c r="F739" i="117"/>
  <c r="D739" i="117"/>
  <c r="F738" i="117"/>
  <c r="D738" i="117"/>
  <c r="F737" i="117"/>
  <c r="D737" i="117"/>
  <c r="F736" i="117"/>
  <c r="D736" i="117"/>
  <c r="F735" i="117"/>
  <c r="D735" i="117"/>
  <c r="F734" i="117"/>
  <c r="D734" i="117"/>
  <c r="F733" i="117"/>
  <c r="D733" i="117"/>
  <c r="F732" i="117"/>
  <c r="D732" i="117"/>
  <c r="F731" i="117"/>
  <c r="D731" i="117"/>
  <c r="F730" i="117"/>
  <c r="D730" i="117"/>
  <c r="F729" i="117"/>
  <c r="D729" i="117"/>
  <c r="F728" i="117"/>
  <c r="D728" i="117"/>
  <c r="F727" i="117"/>
  <c r="D727" i="117"/>
  <c r="F726" i="117"/>
  <c r="D726" i="117"/>
  <c r="F725" i="117"/>
  <c r="D725" i="117"/>
  <c r="F724" i="117"/>
  <c r="D724" i="117"/>
  <c r="F723" i="117"/>
  <c r="D723" i="117"/>
  <c r="F722" i="117"/>
  <c r="D722" i="117"/>
  <c r="F721" i="117"/>
  <c r="D721" i="117"/>
  <c r="F720" i="117"/>
  <c r="D720" i="117"/>
  <c r="F719" i="117"/>
  <c r="D719" i="117"/>
  <c r="F718" i="117"/>
  <c r="D718" i="117"/>
  <c r="F717" i="117"/>
  <c r="D717" i="117"/>
  <c r="F716" i="117"/>
  <c r="D716" i="117"/>
  <c r="F715" i="117"/>
  <c r="D715" i="117"/>
  <c r="F714" i="117"/>
  <c r="D714" i="117"/>
  <c r="F713" i="117"/>
  <c r="D713" i="117"/>
  <c r="F712" i="117"/>
  <c r="D712" i="117"/>
  <c r="F711" i="117"/>
  <c r="D711" i="117"/>
  <c r="F710" i="117"/>
  <c r="D710" i="117"/>
  <c r="F709" i="117"/>
  <c r="D709" i="117"/>
  <c r="F708" i="117"/>
  <c r="D708" i="117"/>
  <c r="F707" i="117"/>
  <c r="D707" i="117"/>
  <c r="F706" i="117"/>
  <c r="D706" i="117"/>
  <c r="F705" i="117"/>
  <c r="D705" i="117"/>
  <c r="F704" i="117"/>
  <c r="D704" i="117"/>
  <c r="F703" i="117"/>
  <c r="D703" i="117"/>
  <c r="F702" i="117"/>
  <c r="D702" i="117"/>
  <c r="F701" i="117"/>
  <c r="D701" i="117"/>
  <c r="F700" i="117"/>
  <c r="D700" i="117"/>
  <c r="F699" i="117"/>
  <c r="D699" i="117"/>
  <c r="F698" i="117"/>
  <c r="D698" i="117"/>
  <c r="F697" i="117"/>
  <c r="D697" i="117"/>
  <c r="F696" i="117"/>
  <c r="D696" i="117"/>
  <c r="F695" i="117"/>
  <c r="D695" i="117"/>
  <c r="F694" i="117"/>
  <c r="D694" i="117"/>
  <c r="F693" i="117"/>
  <c r="D693" i="117"/>
  <c r="F692" i="117"/>
  <c r="D692" i="117"/>
  <c r="F691" i="117"/>
  <c r="D691" i="117"/>
  <c r="F690" i="117"/>
  <c r="D690" i="117"/>
  <c r="F689" i="117"/>
  <c r="D689" i="117"/>
  <c r="F688" i="117"/>
  <c r="D688" i="117"/>
  <c r="F687" i="117"/>
  <c r="D687" i="117"/>
  <c r="F686" i="117"/>
  <c r="D686" i="117"/>
  <c r="F685" i="117"/>
  <c r="D685" i="117"/>
  <c r="F684" i="117"/>
  <c r="D684" i="117"/>
  <c r="F683" i="117"/>
  <c r="D683" i="117"/>
  <c r="F682" i="117"/>
  <c r="D682" i="117"/>
  <c r="F681" i="117"/>
  <c r="D681" i="117"/>
  <c r="F680" i="117"/>
  <c r="D680" i="117"/>
  <c r="F679" i="117"/>
  <c r="D679" i="117"/>
  <c r="F678" i="117"/>
  <c r="D678" i="117"/>
  <c r="F677" i="117"/>
  <c r="D677" i="117"/>
  <c r="F676" i="117"/>
  <c r="D676" i="117"/>
  <c r="F675" i="117"/>
  <c r="D675" i="117"/>
  <c r="F674" i="117"/>
  <c r="D674" i="117"/>
  <c r="F673" i="117"/>
  <c r="D673" i="117"/>
  <c r="F672" i="117"/>
  <c r="D672" i="117"/>
  <c r="F671" i="117"/>
  <c r="D671" i="117"/>
  <c r="F670" i="117"/>
  <c r="D670" i="117"/>
  <c r="F669" i="117"/>
  <c r="D669" i="117"/>
  <c r="F668" i="117"/>
  <c r="D668" i="117"/>
  <c r="F667" i="117"/>
  <c r="D667" i="117"/>
  <c r="F666" i="117"/>
  <c r="D666" i="117"/>
  <c r="F665" i="117"/>
  <c r="D665" i="117"/>
  <c r="F664" i="117"/>
  <c r="D664" i="117"/>
  <c r="F663" i="117"/>
  <c r="D663" i="117"/>
  <c r="F662" i="117"/>
  <c r="D662" i="117"/>
  <c r="F661" i="117"/>
  <c r="D661" i="117"/>
  <c r="F660" i="117"/>
  <c r="D660" i="117"/>
  <c r="F659" i="117"/>
  <c r="D659" i="117"/>
  <c r="F658" i="117"/>
  <c r="D658" i="117"/>
  <c r="F657" i="117"/>
  <c r="D657" i="117"/>
  <c r="F656" i="117"/>
  <c r="D656" i="117"/>
  <c r="F655" i="117"/>
  <c r="D655" i="117"/>
  <c r="F654" i="117"/>
  <c r="D654" i="117"/>
  <c r="F653" i="117"/>
  <c r="D653" i="117"/>
  <c r="F652" i="117"/>
  <c r="D652" i="117"/>
  <c r="F651" i="117"/>
  <c r="D651" i="117"/>
  <c r="F650" i="117"/>
  <c r="D650" i="117"/>
  <c r="F649" i="117"/>
  <c r="D649" i="117"/>
  <c r="F648" i="117"/>
  <c r="D648" i="117"/>
  <c r="F647" i="117"/>
  <c r="D647" i="117"/>
  <c r="F646" i="117"/>
  <c r="D646" i="117"/>
  <c r="F645" i="117"/>
  <c r="D645" i="117"/>
  <c r="F644" i="117"/>
  <c r="D644" i="117"/>
  <c r="F643" i="117"/>
  <c r="D643" i="117"/>
  <c r="F642" i="117"/>
  <c r="D642" i="117"/>
  <c r="F641" i="117"/>
  <c r="D641" i="117"/>
  <c r="F640" i="117"/>
  <c r="D640" i="117"/>
  <c r="F639" i="117"/>
  <c r="D639" i="117"/>
  <c r="F638" i="117"/>
  <c r="D638" i="117"/>
  <c r="F637" i="117"/>
  <c r="D637" i="117"/>
  <c r="F636" i="117"/>
  <c r="D636" i="117"/>
  <c r="F635" i="117"/>
  <c r="D635" i="117"/>
  <c r="F634" i="117"/>
  <c r="D634" i="117"/>
  <c r="F633" i="117"/>
  <c r="D633" i="117"/>
  <c r="F632" i="117"/>
  <c r="D632" i="117"/>
  <c r="F631" i="117"/>
  <c r="D631" i="117"/>
  <c r="F630" i="117"/>
  <c r="D630" i="117"/>
  <c r="F629" i="117"/>
  <c r="D629" i="117"/>
  <c r="F628" i="117"/>
  <c r="D628" i="117"/>
  <c r="F627" i="117"/>
  <c r="D627" i="117"/>
  <c r="F626" i="117"/>
  <c r="D626" i="117"/>
  <c r="F625" i="117"/>
  <c r="D625" i="117"/>
  <c r="F624" i="117"/>
  <c r="D624" i="117"/>
  <c r="F623" i="117"/>
  <c r="D623" i="117"/>
  <c r="F622" i="117"/>
  <c r="D622" i="117"/>
  <c r="F621" i="117"/>
  <c r="D621" i="117"/>
  <c r="F620" i="117"/>
  <c r="D620" i="117"/>
  <c r="F619" i="117"/>
  <c r="D619" i="117"/>
  <c r="F618" i="117"/>
  <c r="D618" i="117"/>
  <c r="F617" i="117"/>
  <c r="D617" i="117"/>
  <c r="F616" i="117"/>
  <c r="D616" i="117"/>
  <c r="F615" i="117"/>
  <c r="D615" i="117"/>
  <c r="F614" i="117"/>
  <c r="D614" i="117"/>
  <c r="F613" i="117"/>
  <c r="D613" i="117"/>
  <c r="F612" i="117"/>
  <c r="D612" i="117"/>
  <c r="F611" i="117"/>
  <c r="D611" i="117"/>
  <c r="F610" i="117"/>
  <c r="D610" i="117"/>
  <c r="F609" i="117"/>
  <c r="D609" i="117"/>
  <c r="F608" i="117"/>
  <c r="D608" i="117"/>
  <c r="F607" i="117"/>
  <c r="D607" i="117"/>
  <c r="F606" i="117"/>
  <c r="D606" i="117"/>
  <c r="F605" i="117"/>
  <c r="D605" i="117"/>
  <c r="F604" i="117"/>
  <c r="D604" i="117"/>
  <c r="F603" i="117"/>
  <c r="D603" i="117"/>
  <c r="F602" i="117"/>
  <c r="D602" i="117"/>
  <c r="F601" i="117"/>
  <c r="D601" i="117"/>
  <c r="F600" i="117"/>
  <c r="D600" i="117"/>
  <c r="F599" i="117"/>
  <c r="D599" i="117"/>
  <c r="F598" i="117"/>
  <c r="D598" i="117"/>
  <c r="F597" i="117"/>
  <c r="D597" i="117"/>
  <c r="F596" i="117"/>
  <c r="D596" i="117"/>
  <c r="F595" i="117"/>
  <c r="D595" i="117"/>
  <c r="F594" i="117"/>
  <c r="D594" i="117"/>
  <c r="F593" i="117"/>
  <c r="D593" i="117"/>
  <c r="F592" i="117"/>
  <c r="D592" i="117"/>
  <c r="F591" i="117"/>
  <c r="D591" i="117"/>
  <c r="F590" i="117"/>
  <c r="D590" i="117"/>
  <c r="F589" i="117"/>
  <c r="D589" i="117"/>
  <c r="F588" i="117"/>
  <c r="D588" i="117"/>
  <c r="F587" i="117"/>
  <c r="D587" i="117"/>
  <c r="F586" i="117"/>
  <c r="D586" i="117"/>
  <c r="F585" i="117"/>
  <c r="D585" i="117"/>
  <c r="F584" i="117"/>
  <c r="D584" i="117"/>
  <c r="F583" i="117"/>
  <c r="D583" i="117"/>
  <c r="F582" i="117"/>
  <c r="D582" i="117"/>
  <c r="F581" i="117"/>
  <c r="D581" i="117"/>
  <c r="F580" i="117"/>
  <c r="D580" i="117"/>
  <c r="F579" i="117"/>
  <c r="D579" i="117"/>
  <c r="F578" i="117"/>
  <c r="D578" i="117"/>
  <c r="F577" i="117"/>
  <c r="D577" i="117"/>
  <c r="F576" i="117"/>
  <c r="D576" i="117"/>
  <c r="F575" i="117"/>
  <c r="D575" i="117"/>
  <c r="F574" i="117"/>
  <c r="D574" i="117"/>
  <c r="F573" i="117"/>
  <c r="D573" i="117"/>
  <c r="F572" i="117"/>
  <c r="D572" i="117"/>
  <c r="F571" i="117"/>
  <c r="D571" i="117"/>
  <c r="F570" i="117"/>
  <c r="D570" i="117"/>
  <c r="F569" i="117"/>
  <c r="D569" i="117"/>
  <c r="F568" i="117"/>
  <c r="D568" i="117"/>
  <c r="F567" i="117"/>
  <c r="D567" i="117"/>
  <c r="F566" i="117"/>
  <c r="D566" i="117"/>
  <c r="F565" i="117"/>
  <c r="D565" i="117"/>
  <c r="F564" i="117"/>
  <c r="D564" i="117"/>
  <c r="F563" i="117"/>
  <c r="D563" i="117"/>
  <c r="F562" i="117"/>
  <c r="D562" i="117"/>
  <c r="F561" i="117"/>
  <c r="D561" i="117"/>
  <c r="F560" i="117"/>
  <c r="D560" i="117"/>
  <c r="F559" i="117"/>
  <c r="D559" i="117"/>
  <c r="F558" i="117"/>
  <c r="D558" i="117"/>
  <c r="F557" i="117"/>
  <c r="D557" i="117"/>
  <c r="F556" i="117"/>
  <c r="D556" i="117"/>
  <c r="F555" i="117"/>
  <c r="D555" i="117"/>
  <c r="F554" i="117"/>
  <c r="D554" i="117"/>
  <c r="F553" i="117"/>
  <c r="D553" i="117"/>
  <c r="F552" i="117"/>
  <c r="D552" i="117"/>
  <c r="F551" i="117"/>
  <c r="D551" i="117"/>
  <c r="F550" i="117"/>
  <c r="D550" i="117"/>
  <c r="F549" i="117"/>
  <c r="D549" i="117"/>
  <c r="F548" i="117"/>
  <c r="D548" i="117"/>
  <c r="F547" i="117"/>
  <c r="D547" i="117"/>
  <c r="F546" i="117"/>
  <c r="D546" i="117"/>
  <c r="F545" i="117"/>
  <c r="D545" i="117"/>
  <c r="F544" i="117"/>
  <c r="D544" i="117"/>
  <c r="F543" i="117"/>
  <c r="D543" i="117"/>
  <c r="F542" i="117"/>
  <c r="D542" i="117"/>
  <c r="F541" i="117"/>
  <c r="D541" i="117"/>
  <c r="F540" i="117"/>
  <c r="D540" i="117"/>
  <c r="F539" i="117"/>
  <c r="D539" i="117"/>
  <c r="F538" i="117"/>
  <c r="D538" i="117"/>
  <c r="F537" i="117"/>
  <c r="D537" i="117"/>
  <c r="F536" i="117"/>
  <c r="D536" i="117"/>
  <c r="F535" i="117"/>
  <c r="D535" i="117"/>
  <c r="F534" i="117"/>
  <c r="D534" i="117"/>
  <c r="F533" i="117"/>
  <c r="D533" i="117"/>
  <c r="F532" i="117"/>
  <c r="D532" i="117"/>
  <c r="F531" i="117"/>
  <c r="D531" i="117"/>
  <c r="F530" i="117"/>
  <c r="D530" i="117"/>
  <c r="F529" i="117"/>
  <c r="D529" i="117"/>
  <c r="F528" i="117"/>
  <c r="D528" i="117"/>
  <c r="F527" i="117"/>
  <c r="D527" i="117"/>
  <c r="F526" i="117"/>
  <c r="D526" i="117"/>
  <c r="F525" i="117"/>
  <c r="D525" i="117"/>
  <c r="F524" i="117"/>
  <c r="D524" i="117"/>
  <c r="F523" i="117"/>
  <c r="D523" i="117"/>
  <c r="F522" i="117"/>
  <c r="D522" i="117"/>
  <c r="F521" i="117"/>
  <c r="D521" i="117"/>
  <c r="F520" i="117"/>
  <c r="D520" i="117"/>
  <c r="F519" i="117"/>
  <c r="D519" i="117"/>
  <c r="F518" i="117"/>
  <c r="D518" i="117"/>
  <c r="F517" i="117"/>
  <c r="D517" i="117"/>
  <c r="F516" i="117"/>
  <c r="D516" i="117"/>
  <c r="F515" i="117"/>
  <c r="D515" i="117"/>
  <c r="F514" i="117"/>
  <c r="D514" i="117"/>
  <c r="F513" i="117"/>
  <c r="D513" i="117"/>
  <c r="F512" i="117"/>
  <c r="D512" i="117"/>
  <c r="F511" i="117"/>
  <c r="D511" i="117"/>
  <c r="F510" i="117"/>
  <c r="D510" i="117"/>
  <c r="F509" i="117"/>
  <c r="D509" i="117"/>
  <c r="F508" i="117"/>
  <c r="D508" i="117"/>
  <c r="F507" i="117"/>
  <c r="D507" i="117"/>
  <c r="F506" i="117"/>
  <c r="D506" i="117"/>
  <c r="F505" i="117"/>
  <c r="D505" i="117"/>
  <c r="F504" i="117"/>
  <c r="D504" i="117"/>
  <c r="F503" i="117"/>
  <c r="D503" i="117"/>
  <c r="F502" i="117"/>
  <c r="D502" i="117"/>
  <c r="F501" i="117"/>
  <c r="D501" i="117"/>
  <c r="F500" i="117"/>
  <c r="D500" i="117"/>
  <c r="F499" i="117"/>
  <c r="D499" i="117"/>
  <c r="F498" i="117"/>
  <c r="D498" i="117"/>
  <c r="F497" i="117"/>
  <c r="D497" i="117"/>
  <c r="F496" i="117"/>
  <c r="D496" i="117"/>
  <c r="F495" i="117"/>
  <c r="D495" i="117"/>
  <c r="F494" i="117"/>
  <c r="D494" i="117"/>
  <c r="F493" i="117"/>
  <c r="D493" i="117"/>
  <c r="F492" i="117"/>
  <c r="D492" i="117"/>
  <c r="F491" i="117"/>
  <c r="D491" i="117"/>
  <c r="F490" i="117"/>
  <c r="D490" i="117"/>
  <c r="F489" i="117"/>
  <c r="D489" i="117"/>
  <c r="F488" i="117"/>
  <c r="D488" i="117"/>
  <c r="F487" i="117"/>
  <c r="D487" i="117"/>
  <c r="F486" i="117"/>
  <c r="D486" i="117"/>
  <c r="F485" i="117"/>
  <c r="D485" i="117"/>
  <c r="F484" i="117"/>
  <c r="D484" i="117"/>
  <c r="F483" i="117"/>
  <c r="D483" i="117"/>
  <c r="F482" i="117"/>
  <c r="D482" i="117"/>
  <c r="F481" i="117"/>
  <c r="D481" i="117"/>
  <c r="F480" i="117"/>
  <c r="D480" i="117"/>
  <c r="F479" i="117"/>
  <c r="D479" i="117"/>
  <c r="F478" i="117"/>
  <c r="D478" i="117"/>
  <c r="F477" i="117"/>
  <c r="D477" i="117"/>
  <c r="F476" i="117"/>
  <c r="D476" i="117"/>
  <c r="F475" i="117"/>
  <c r="D475" i="117"/>
  <c r="F474" i="117"/>
  <c r="D474" i="117"/>
  <c r="F473" i="117"/>
  <c r="D473" i="117"/>
  <c r="F472" i="117"/>
  <c r="D472" i="117"/>
  <c r="F471" i="117"/>
  <c r="D471" i="117"/>
  <c r="F470" i="117"/>
  <c r="D470" i="117"/>
  <c r="F469" i="117"/>
  <c r="D469" i="117"/>
  <c r="F468" i="117"/>
  <c r="D468" i="117"/>
  <c r="F467" i="117"/>
  <c r="D467" i="117"/>
  <c r="F466" i="117"/>
  <c r="D466" i="117"/>
  <c r="F465" i="117"/>
  <c r="D465" i="117"/>
  <c r="F464" i="117"/>
  <c r="D464" i="117"/>
  <c r="F463" i="117"/>
  <c r="D463" i="117"/>
  <c r="F462" i="117"/>
  <c r="D462" i="117"/>
  <c r="F461" i="117"/>
  <c r="D461" i="117"/>
  <c r="F460" i="117"/>
  <c r="D460" i="117"/>
  <c r="F459" i="117"/>
  <c r="D459" i="117"/>
  <c r="F458" i="117"/>
  <c r="D458" i="117"/>
  <c r="F457" i="117"/>
  <c r="D457" i="117"/>
  <c r="F456" i="117"/>
  <c r="D456" i="117"/>
  <c r="F455" i="117"/>
  <c r="D455" i="117"/>
  <c r="F454" i="117"/>
  <c r="D454" i="117"/>
  <c r="F453" i="117"/>
  <c r="D453" i="117"/>
  <c r="F452" i="117"/>
  <c r="D452" i="117"/>
  <c r="F451" i="117"/>
  <c r="D451" i="117"/>
  <c r="F450" i="117"/>
  <c r="D450" i="117"/>
  <c r="F449" i="117"/>
  <c r="D449" i="117"/>
  <c r="F448" i="117"/>
  <c r="D448" i="117"/>
  <c r="F447" i="117"/>
  <c r="D447" i="117"/>
  <c r="F446" i="117"/>
  <c r="D446" i="117"/>
  <c r="F445" i="117"/>
  <c r="D445" i="117"/>
  <c r="F444" i="117"/>
  <c r="D444" i="117"/>
  <c r="F443" i="117"/>
  <c r="D443" i="117"/>
  <c r="F442" i="117"/>
  <c r="D442" i="117"/>
  <c r="F441" i="117"/>
  <c r="D441" i="117"/>
  <c r="F440" i="117"/>
  <c r="D440" i="117"/>
  <c r="F439" i="117"/>
  <c r="D439" i="117"/>
  <c r="F438" i="117"/>
  <c r="D438" i="117"/>
  <c r="F437" i="117"/>
  <c r="D437" i="117"/>
  <c r="F436" i="117"/>
  <c r="D436" i="117"/>
  <c r="F435" i="117"/>
  <c r="D435" i="117"/>
  <c r="F434" i="117"/>
  <c r="D434" i="117"/>
  <c r="F433" i="117"/>
  <c r="D433" i="117"/>
  <c r="F432" i="117"/>
  <c r="D432" i="117"/>
  <c r="F431" i="117"/>
  <c r="D431" i="117"/>
  <c r="F430" i="117"/>
  <c r="D430" i="117"/>
  <c r="F429" i="117"/>
  <c r="D429" i="117"/>
  <c r="F428" i="117"/>
  <c r="D428" i="117"/>
  <c r="F427" i="117"/>
  <c r="D427" i="117"/>
  <c r="F426" i="117"/>
  <c r="D426" i="117"/>
  <c r="F425" i="117"/>
  <c r="D425" i="117"/>
  <c r="F424" i="117"/>
  <c r="D424" i="117"/>
  <c r="F423" i="117"/>
  <c r="D423" i="117"/>
  <c r="F422" i="117"/>
  <c r="D422" i="117"/>
  <c r="F421" i="117"/>
  <c r="D421" i="117"/>
  <c r="F420" i="117"/>
  <c r="D420" i="117"/>
  <c r="F419" i="117"/>
  <c r="D419" i="117"/>
  <c r="F418" i="117"/>
  <c r="D418" i="117"/>
  <c r="F417" i="117"/>
  <c r="D417" i="117"/>
  <c r="F416" i="117"/>
  <c r="D416" i="117"/>
  <c r="F415" i="117"/>
  <c r="D415" i="117"/>
  <c r="F414" i="117"/>
  <c r="D414" i="117"/>
  <c r="F413" i="117"/>
  <c r="D413" i="117"/>
  <c r="F412" i="117"/>
  <c r="D412" i="117"/>
  <c r="F411" i="117"/>
  <c r="D411" i="117"/>
  <c r="F410" i="117"/>
  <c r="D410" i="117"/>
  <c r="F409" i="117"/>
  <c r="D409" i="117"/>
  <c r="F408" i="117"/>
  <c r="D408" i="117"/>
  <c r="F407" i="117"/>
  <c r="D407" i="117"/>
  <c r="F406" i="117"/>
  <c r="D406" i="117"/>
  <c r="F405" i="117"/>
  <c r="D405" i="117"/>
  <c r="F404" i="117"/>
  <c r="D404" i="117"/>
  <c r="F403" i="117"/>
  <c r="D403" i="117"/>
  <c r="F402" i="117"/>
  <c r="D402" i="117"/>
  <c r="F401" i="117"/>
  <c r="D401" i="117"/>
  <c r="F400" i="117"/>
  <c r="D400" i="117"/>
  <c r="F399" i="117"/>
  <c r="D399" i="117"/>
  <c r="F398" i="117"/>
  <c r="D398" i="117"/>
  <c r="F397" i="117"/>
  <c r="D397" i="117"/>
  <c r="F396" i="117"/>
  <c r="D396" i="117"/>
  <c r="F395" i="117"/>
  <c r="D395" i="117"/>
  <c r="F394" i="117"/>
  <c r="D394" i="117"/>
  <c r="F393" i="117"/>
  <c r="D393" i="117"/>
  <c r="F392" i="117"/>
  <c r="D392" i="117"/>
  <c r="F391" i="117"/>
  <c r="D391" i="117"/>
  <c r="F390" i="117"/>
  <c r="D390" i="117"/>
  <c r="F389" i="117"/>
  <c r="D389" i="117"/>
  <c r="F388" i="117"/>
  <c r="D388" i="117"/>
  <c r="F387" i="117"/>
  <c r="D387" i="117"/>
  <c r="F386" i="117"/>
  <c r="D386" i="117"/>
  <c r="F385" i="117"/>
  <c r="D385" i="117"/>
  <c r="F384" i="117"/>
  <c r="D384" i="117"/>
  <c r="F383" i="117"/>
  <c r="D383" i="117"/>
  <c r="F382" i="117"/>
  <c r="D382" i="117"/>
  <c r="F381" i="117"/>
  <c r="D381" i="117"/>
  <c r="F380" i="117"/>
  <c r="D380" i="117"/>
  <c r="F379" i="117"/>
  <c r="D379" i="117"/>
  <c r="F378" i="117"/>
  <c r="D378" i="117"/>
  <c r="F377" i="117"/>
  <c r="D377" i="117"/>
  <c r="F376" i="117"/>
  <c r="D376" i="117"/>
  <c r="F375" i="117"/>
  <c r="D375" i="117"/>
  <c r="F374" i="117"/>
  <c r="D374" i="117"/>
  <c r="F373" i="117"/>
  <c r="D373" i="117"/>
  <c r="F372" i="117"/>
  <c r="D372" i="117"/>
  <c r="F371" i="117"/>
  <c r="D371" i="117"/>
  <c r="F370" i="117"/>
  <c r="D370" i="117"/>
  <c r="F369" i="117"/>
  <c r="D369" i="117"/>
  <c r="F368" i="117"/>
  <c r="D368" i="117"/>
  <c r="F367" i="117"/>
  <c r="D367" i="117"/>
  <c r="F366" i="117"/>
  <c r="D366" i="117"/>
  <c r="F365" i="117"/>
  <c r="D365" i="117"/>
  <c r="F364" i="117"/>
  <c r="D364" i="117"/>
  <c r="F363" i="117"/>
  <c r="D363" i="117"/>
  <c r="F362" i="117"/>
  <c r="D362" i="117"/>
  <c r="F361" i="117"/>
  <c r="D361" i="117"/>
  <c r="F360" i="117"/>
  <c r="D360" i="117"/>
  <c r="F359" i="117"/>
  <c r="D359" i="117"/>
  <c r="F358" i="117"/>
  <c r="D358" i="117"/>
  <c r="F357" i="117"/>
  <c r="D357" i="117"/>
  <c r="F356" i="117"/>
  <c r="D356" i="117"/>
  <c r="F355" i="117"/>
  <c r="D355" i="117"/>
  <c r="F354" i="117"/>
  <c r="D354" i="117"/>
  <c r="F353" i="117"/>
  <c r="D353" i="117"/>
  <c r="F352" i="117"/>
  <c r="D352" i="117"/>
  <c r="F351" i="117"/>
  <c r="D351" i="117"/>
  <c r="F350" i="117"/>
  <c r="D350" i="117"/>
  <c r="F349" i="117"/>
  <c r="D349" i="117"/>
  <c r="F348" i="117"/>
  <c r="D348" i="117"/>
  <c r="F347" i="117"/>
  <c r="D347" i="117"/>
  <c r="F346" i="117"/>
  <c r="D346" i="117"/>
  <c r="F345" i="117"/>
  <c r="D345" i="117"/>
  <c r="F344" i="117"/>
  <c r="D344" i="117"/>
  <c r="F343" i="117"/>
  <c r="D343" i="117"/>
  <c r="F342" i="117"/>
  <c r="D342" i="117"/>
  <c r="F341" i="117"/>
  <c r="D341" i="117"/>
  <c r="F340" i="117"/>
  <c r="D340" i="117"/>
  <c r="F339" i="117"/>
  <c r="D339" i="117"/>
  <c r="F338" i="117"/>
  <c r="D338" i="117"/>
  <c r="F337" i="117"/>
  <c r="D337" i="117"/>
  <c r="F336" i="117"/>
  <c r="D336" i="117"/>
  <c r="F335" i="117"/>
  <c r="D335" i="117"/>
  <c r="F334" i="117"/>
  <c r="D334" i="117"/>
  <c r="F333" i="117"/>
  <c r="D333" i="117"/>
  <c r="F332" i="117"/>
  <c r="D332" i="117"/>
  <c r="F331" i="117"/>
  <c r="D331" i="117"/>
  <c r="F330" i="117"/>
  <c r="D330" i="117"/>
  <c r="F329" i="117"/>
  <c r="D329" i="117"/>
  <c r="F328" i="117"/>
  <c r="D328" i="117"/>
  <c r="F327" i="117"/>
  <c r="D327" i="117"/>
  <c r="F326" i="117"/>
  <c r="D326" i="117"/>
  <c r="F325" i="117"/>
  <c r="D325" i="117"/>
  <c r="F324" i="117"/>
  <c r="D324" i="117"/>
  <c r="F323" i="117"/>
  <c r="D323" i="117"/>
  <c r="F322" i="117"/>
  <c r="D322" i="117"/>
  <c r="F321" i="117"/>
  <c r="D321" i="117"/>
  <c r="F320" i="117"/>
  <c r="D320" i="117"/>
  <c r="F319" i="117"/>
  <c r="D319" i="117"/>
  <c r="F318" i="117"/>
  <c r="D318" i="117"/>
  <c r="F317" i="117"/>
  <c r="D317" i="117"/>
  <c r="F316" i="117"/>
  <c r="D316" i="117"/>
  <c r="F315" i="117"/>
  <c r="D315" i="117"/>
  <c r="F314" i="117"/>
  <c r="D314" i="117"/>
  <c r="F313" i="117"/>
  <c r="D313" i="117"/>
  <c r="F312" i="117"/>
  <c r="D312" i="117"/>
  <c r="F311" i="117"/>
  <c r="D311" i="117"/>
  <c r="F310" i="117"/>
  <c r="D310" i="117"/>
  <c r="F309" i="117"/>
  <c r="D309" i="117"/>
  <c r="F308" i="117"/>
  <c r="D308" i="117"/>
  <c r="F307" i="117"/>
  <c r="D307" i="117"/>
  <c r="F306" i="117"/>
  <c r="D306" i="117"/>
  <c r="F305" i="117"/>
  <c r="D305" i="117"/>
  <c r="F304" i="117"/>
  <c r="D304" i="117"/>
  <c r="F303" i="117"/>
  <c r="D303" i="117"/>
  <c r="F302" i="117"/>
  <c r="D302" i="117"/>
  <c r="F301" i="117"/>
  <c r="D301" i="117"/>
  <c r="F300" i="117"/>
  <c r="D300" i="117"/>
  <c r="F299" i="117"/>
  <c r="D299" i="117"/>
  <c r="F298" i="117"/>
  <c r="D298" i="117"/>
  <c r="F297" i="117"/>
  <c r="D297" i="117"/>
  <c r="F296" i="117"/>
  <c r="D296" i="117"/>
  <c r="F295" i="117"/>
  <c r="D295" i="117"/>
  <c r="F294" i="117"/>
  <c r="D294" i="117"/>
  <c r="F293" i="117"/>
  <c r="D293" i="117"/>
  <c r="F292" i="117"/>
  <c r="D292" i="117"/>
  <c r="F291" i="117"/>
  <c r="D291" i="117"/>
  <c r="F290" i="117"/>
  <c r="D290" i="117"/>
  <c r="F289" i="117"/>
  <c r="D289" i="117"/>
  <c r="F288" i="117"/>
  <c r="D288" i="117"/>
  <c r="F287" i="117"/>
  <c r="D287" i="117"/>
  <c r="F286" i="117"/>
  <c r="D286" i="117"/>
  <c r="F285" i="117"/>
  <c r="D285" i="117"/>
  <c r="F284" i="117"/>
  <c r="D284" i="117"/>
  <c r="F283" i="117"/>
  <c r="D283" i="117"/>
  <c r="F282" i="117"/>
  <c r="D282" i="117"/>
  <c r="F281" i="117"/>
  <c r="D281" i="117"/>
  <c r="F280" i="117"/>
  <c r="D280" i="117"/>
  <c r="F279" i="117"/>
  <c r="D279" i="117"/>
  <c r="F278" i="117"/>
  <c r="D278" i="117"/>
  <c r="F277" i="117"/>
  <c r="D277" i="117"/>
  <c r="F276" i="117"/>
  <c r="D276" i="117"/>
  <c r="F275" i="117"/>
  <c r="D275" i="117"/>
  <c r="F274" i="117"/>
  <c r="D274" i="117"/>
  <c r="F273" i="117"/>
  <c r="D273" i="117"/>
  <c r="F272" i="117"/>
  <c r="D272" i="117"/>
  <c r="F271" i="117"/>
  <c r="D271" i="117"/>
  <c r="F270" i="117"/>
  <c r="D270" i="117"/>
  <c r="F269" i="117"/>
  <c r="D269" i="117"/>
  <c r="F268" i="117"/>
  <c r="D268" i="117"/>
  <c r="F267" i="117"/>
  <c r="D267" i="117"/>
  <c r="F266" i="117"/>
  <c r="D266" i="117"/>
  <c r="F265" i="117"/>
  <c r="D265" i="117"/>
  <c r="F264" i="117"/>
  <c r="D264" i="117"/>
  <c r="F263" i="117"/>
  <c r="D263" i="117"/>
  <c r="F262" i="117"/>
  <c r="D262" i="117"/>
  <c r="F261" i="117"/>
  <c r="D261" i="117"/>
  <c r="F260" i="117"/>
  <c r="D260" i="117"/>
  <c r="F259" i="117"/>
  <c r="D259" i="117"/>
  <c r="F258" i="117"/>
  <c r="D258" i="117"/>
  <c r="F257" i="117"/>
  <c r="D257" i="117"/>
  <c r="F256" i="117"/>
  <c r="D256" i="117"/>
  <c r="F255" i="117"/>
  <c r="D255" i="117"/>
  <c r="F254" i="117"/>
  <c r="D254" i="117"/>
  <c r="F253" i="117"/>
  <c r="D253" i="117"/>
  <c r="F252" i="117"/>
  <c r="D252" i="117"/>
  <c r="F251" i="117"/>
  <c r="D251" i="117"/>
  <c r="F250" i="117"/>
  <c r="D250" i="117"/>
  <c r="F249" i="117"/>
  <c r="D249" i="117"/>
  <c r="F248" i="117"/>
  <c r="D248" i="117"/>
  <c r="F247" i="117"/>
  <c r="D247" i="117"/>
  <c r="F246" i="117"/>
  <c r="D246" i="117"/>
  <c r="F245" i="117"/>
  <c r="D245" i="117"/>
  <c r="F244" i="117"/>
  <c r="D244" i="117"/>
  <c r="F243" i="117"/>
  <c r="D243" i="117"/>
  <c r="F242" i="117"/>
  <c r="D242" i="117"/>
  <c r="F241" i="117"/>
  <c r="D241" i="117"/>
  <c r="F240" i="117"/>
  <c r="D240" i="117"/>
  <c r="F239" i="117"/>
  <c r="D239" i="117"/>
  <c r="F238" i="117"/>
  <c r="D238" i="117"/>
  <c r="F237" i="117"/>
  <c r="D237" i="117"/>
  <c r="F236" i="117"/>
  <c r="D236" i="117"/>
  <c r="F235" i="117"/>
  <c r="D235" i="117"/>
  <c r="F234" i="117"/>
  <c r="D234" i="117"/>
  <c r="F233" i="117"/>
  <c r="D233" i="117"/>
  <c r="F232" i="117"/>
  <c r="D232" i="117"/>
  <c r="F231" i="117"/>
  <c r="D231" i="117"/>
  <c r="F230" i="117"/>
  <c r="D230" i="117"/>
  <c r="F229" i="117"/>
  <c r="D229" i="117"/>
  <c r="F228" i="117"/>
  <c r="D228" i="117"/>
  <c r="F227" i="117"/>
  <c r="D227" i="117"/>
  <c r="F226" i="117"/>
  <c r="D226" i="117"/>
  <c r="F225" i="117"/>
  <c r="D225" i="117"/>
  <c r="F224" i="117"/>
  <c r="D224" i="117"/>
  <c r="F223" i="117"/>
  <c r="D223" i="117"/>
  <c r="F222" i="117"/>
  <c r="D222" i="117"/>
  <c r="F221" i="117"/>
  <c r="D221" i="117"/>
  <c r="F220" i="117"/>
  <c r="D220" i="117"/>
  <c r="F219" i="117"/>
  <c r="D219" i="117"/>
  <c r="F218" i="117"/>
  <c r="D218" i="117"/>
  <c r="F217" i="117"/>
  <c r="D217" i="117"/>
  <c r="F216" i="117"/>
  <c r="D216" i="117"/>
  <c r="F215" i="117"/>
  <c r="D215" i="117"/>
  <c r="F214" i="117"/>
  <c r="D214" i="117"/>
  <c r="F213" i="117"/>
  <c r="D213" i="117"/>
  <c r="F212" i="117"/>
  <c r="D212" i="117"/>
  <c r="F211" i="117"/>
  <c r="D211" i="117"/>
  <c r="F210" i="117"/>
  <c r="D210" i="117"/>
  <c r="F209" i="117"/>
  <c r="D209" i="117"/>
  <c r="F208" i="117"/>
  <c r="D208" i="117"/>
  <c r="F207" i="117"/>
  <c r="D207" i="117"/>
  <c r="F206" i="117"/>
  <c r="D206" i="117"/>
  <c r="F205" i="117"/>
  <c r="D205" i="117"/>
  <c r="F204" i="117"/>
  <c r="D204" i="117"/>
  <c r="F203" i="117"/>
  <c r="D203" i="117"/>
  <c r="F202" i="117"/>
  <c r="D202" i="117"/>
  <c r="F201" i="117"/>
  <c r="D201" i="117"/>
  <c r="F200" i="117"/>
  <c r="D200" i="117"/>
  <c r="F199" i="117"/>
  <c r="D199" i="117"/>
  <c r="F198" i="117"/>
  <c r="D198" i="117"/>
  <c r="F197" i="117"/>
  <c r="D197" i="117"/>
  <c r="F196" i="117"/>
  <c r="D196" i="117"/>
  <c r="F195" i="117"/>
  <c r="D195" i="117"/>
  <c r="F194" i="117"/>
  <c r="D194" i="117"/>
  <c r="F193" i="117"/>
  <c r="D193" i="117"/>
  <c r="F192" i="117"/>
  <c r="D192" i="117"/>
  <c r="F191" i="117"/>
  <c r="D191" i="117"/>
  <c r="F190" i="117"/>
  <c r="D190" i="117"/>
  <c r="F189" i="117"/>
  <c r="D189" i="117"/>
  <c r="F188" i="117"/>
  <c r="D188" i="117"/>
  <c r="F187" i="117"/>
  <c r="D187" i="117"/>
  <c r="F186" i="117"/>
  <c r="D186" i="117"/>
  <c r="F185" i="117"/>
  <c r="D185" i="117"/>
  <c r="F184" i="117"/>
  <c r="D184" i="117"/>
  <c r="F183" i="117"/>
  <c r="D183" i="117"/>
  <c r="F182" i="117"/>
  <c r="D182" i="117"/>
  <c r="F181" i="117"/>
  <c r="D181" i="117"/>
  <c r="F180" i="117"/>
  <c r="D180" i="117"/>
  <c r="F179" i="117"/>
  <c r="D179" i="117"/>
  <c r="F178" i="117"/>
  <c r="D178" i="117"/>
  <c r="F177" i="117"/>
  <c r="D177" i="117"/>
  <c r="F176" i="117"/>
  <c r="D176" i="117"/>
  <c r="F175" i="117"/>
  <c r="D175" i="117"/>
  <c r="F174" i="117"/>
  <c r="D174" i="117"/>
  <c r="F173" i="117"/>
  <c r="D173" i="117"/>
  <c r="F172" i="117"/>
  <c r="D172" i="117"/>
  <c r="F171" i="117"/>
  <c r="D171" i="117"/>
  <c r="F170" i="117"/>
  <c r="D170" i="117"/>
  <c r="F169" i="117"/>
  <c r="D169" i="117"/>
  <c r="F168" i="117"/>
  <c r="D168" i="117"/>
  <c r="F167" i="117"/>
  <c r="D167" i="117"/>
  <c r="F166" i="117"/>
  <c r="D166" i="117"/>
  <c r="F165" i="117"/>
  <c r="D165" i="117"/>
  <c r="F164" i="117"/>
  <c r="D164" i="117"/>
  <c r="F163" i="117"/>
  <c r="D163" i="117"/>
  <c r="F162" i="117"/>
  <c r="D162" i="117"/>
  <c r="F161" i="117"/>
  <c r="D161" i="117"/>
  <c r="F160" i="117"/>
  <c r="D160" i="117"/>
  <c r="F159" i="117"/>
  <c r="D159" i="117"/>
  <c r="F158" i="117"/>
  <c r="D158" i="117"/>
  <c r="F157" i="117"/>
  <c r="D157" i="117"/>
  <c r="F156" i="117"/>
  <c r="D156" i="117"/>
  <c r="F155" i="117"/>
  <c r="D155" i="117"/>
  <c r="F154" i="117"/>
  <c r="D154" i="117"/>
  <c r="F153" i="117"/>
  <c r="D153" i="117"/>
  <c r="F152" i="117"/>
  <c r="D152" i="117"/>
  <c r="F151" i="117"/>
  <c r="D151" i="117"/>
  <c r="F150" i="117"/>
  <c r="D150" i="117"/>
  <c r="F149" i="117"/>
  <c r="D149" i="117"/>
  <c r="F148" i="117"/>
  <c r="D148" i="117"/>
  <c r="F147" i="117"/>
  <c r="D147" i="117"/>
  <c r="F146" i="117"/>
  <c r="D146" i="117"/>
  <c r="F145" i="117"/>
  <c r="D145" i="117"/>
  <c r="F144" i="117"/>
  <c r="D144" i="117"/>
  <c r="F143" i="117"/>
  <c r="D143" i="117"/>
  <c r="F142" i="117"/>
  <c r="D142" i="117"/>
  <c r="F141" i="117"/>
  <c r="D141" i="117"/>
  <c r="F140" i="117"/>
  <c r="D140" i="117"/>
  <c r="F139" i="117"/>
  <c r="D139" i="117"/>
  <c r="F138" i="117"/>
  <c r="D138" i="117"/>
  <c r="F137" i="117"/>
  <c r="D137" i="117"/>
  <c r="F136" i="117"/>
  <c r="D136" i="117"/>
  <c r="F135" i="117"/>
  <c r="D135" i="117"/>
  <c r="F134" i="117"/>
  <c r="D134" i="117"/>
  <c r="F133" i="117"/>
  <c r="D133" i="117"/>
  <c r="F132" i="117"/>
  <c r="D132" i="117"/>
  <c r="F131" i="117"/>
  <c r="D131" i="117"/>
  <c r="F130" i="117"/>
  <c r="D130" i="117"/>
  <c r="F129" i="117"/>
  <c r="D129" i="117"/>
  <c r="F128" i="117"/>
  <c r="D128" i="117"/>
  <c r="F127" i="117"/>
  <c r="D127" i="117"/>
  <c r="F126" i="117"/>
  <c r="D126" i="117"/>
  <c r="F125" i="117"/>
  <c r="D125" i="117"/>
  <c r="F124" i="117"/>
  <c r="D124" i="117"/>
  <c r="F123" i="117"/>
  <c r="D123" i="117"/>
  <c r="F122" i="117"/>
  <c r="D122" i="117"/>
  <c r="F121" i="117"/>
  <c r="D121" i="117"/>
  <c r="F120" i="117"/>
  <c r="D120" i="117"/>
  <c r="F119" i="117"/>
  <c r="D119" i="117"/>
  <c r="F118" i="117"/>
  <c r="D118" i="117"/>
  <c r="F117" i="117"/>
  <c r="D117" i="117"/>
  <c r="F116" i="117"/>
  <c r="D116" i="117"/>
  <c r="F115" i="117"/>
  <c r="D115" i="117"/>
  <c r="F114" i="117"/>
  <c r="D114" i="117"/>
  <c r="F113" i="117"/>
  <c r="D113" i="117"/>
  <c r="F112" i="117"/>
  <c r="D112" i="117"/>
  <c r="F111" i="117"/>
  <c r="D111" i="117"/>
  <c r="F110" i="117"/>
  <c r="D110" i="117"/>
  <c r="F109" i="117"/>
  <c r="D109" i="117"/>
  <c r="F108" i="117"/>
  <c r="D108" i="117"/>
  <c r="F107" i="117"/>
  <c r="D107" i="117"/>
  <c r="F106" i="117"/>
  <c r="D106" i="117"/>
  <c r="F105" i="117"/>
  <c r="D105" i="117"/>
  <c r="F104" i="117"/>
  <c r="D104" i="117"/>
  <c r="F103" i="117"/>
  <c r="D103" i="117"/>
  <c r="F102" i="117"/>
  <c r="D102" i="117"/>
  <c r="F101" i="117"/>
  <c r="D101" i="117"/>
  <c r="F100" i="117"/>
  <c r="D100" i="117"/>
  <c r="F99" i="117"/>
  <c r="D99" i="117"/>
  <c r="F98" i="117"/>
  <c r="D98" i="117"/>
  <c r="F97" i="117"/>
  <c r="D97" i="117"/>
  <c r="F96" i="117"/>
  <c r="D96" i="117"/>
  <c r="F95" i="117"/>
  <c r="D95" i="117"/>
  <c r="F94" i="117"/>
  <c r="D94" i="117"/>
  <c r="F93" i="117"/>
  <c r="D93" i="117"/>
  <c r="F92" i="117"/>
  <c r="D92" i="117"/>
  <c r="F91" i="117"/>
  <c r="D91" i="117"/>
  <c r="F90" i="117"/>
  <c r="D90" i="117"/>
  <c r="F89" i="117"/>
  <c r="D89" i="117"/>
  <c r="F88" i="117"/>
  <c r="D88" i="117"/>
  <c r="F87" i="117"/>
  <c r="D87" i="117"/>
  <c r="F86" i="117"/>
  <c r="D86" i="117"/>
  <c r="F85" i="117"/>
  <c r="D85" i="117"/>
  <c r="F84" i="117"/>
  <c r="D84" i="117"/>
  <c r="F83" i="117"/>
  <c r="D83" i="117"/>
  <c r="F82" i="117"/>
  <c r="D82" i="117"/>
  <c r="F81" i="117"/>
  <c r="D81" i="117"/>
  <c r="F80" i="117"/>
  <c r="D80" i="117"/>
  <c r="F79" i="117"/>
  <c r="D79" i="117"/>
  <c r="F78" i="117"/>
  <c r="D78" i="117"/>
  <c r="F77" i="117"/>
  <c r="D77" i="117"/>
  <c r="F76" i="117"/>
  <c r="D76" i="117"/>
  <c r="F75" i="117"/>
  <c r="D75" i="117"/>
  <c r="F74" i="117"/>
  <c r="D74" i="117"/>
  <c r="F73" i="117"/>
  <c r="D73" i="117"/>
  <c r="F72" i="117"/>
  <c r="D72" i="117"/>
  <c r="P71" i="117"/>
  <c r="N71" i="117"/>
  <c r="M71" i="117"/>
  <c r="L71" i="117"/>
  <c r="F71" i="117"/>
  <c r="D71" i="117"/>
  <c r="P70" i="117"/>
  <c r="N70" i="117"/>
  <c r="M70" i="117"/>
  <c r="L70" i="117"/>
  <c r="F70" i="117"/>
  <c r="D70" i="117"/>
  <c r="P69" i="117"/>
  <c r="N69" i="117"/>
  <c r="M69" i="117"/>
  <c r="L69" i="117"/>
  <c r="F69" i="117"/>
  <c r="D69" i="117"/>
  <c r="P68" i="117"/>
  <c r="N68" i="117"/>
  <c r="M68" i="117"/>
  <c r="L68" i="117"/>
  <c r="F68" i="117"/>
  <c r="D68" i="117"/>
  <c r="P67" i="117"/>
  <c r="N67" i="117"/>
  <c r="M67" i="117"/>
  <c r="L67" i="117"/>
  <c r="F67" i="117"/>
  <c r="D67" i="117"/>
  <c r="P66" i="117"/>
  <c r="N66" i="117"/>
  <c r="M66" i="117"/>
  <c r="L66" i="117"/>
  <c r="F66" i="117"/>
  <c r="D66" i="117"/>
  <c r="P65" i="117"/>
  <c r="N65" i="117"/>
  <c r="M65" i="117"/>
  <c r="L65" i="117"/>
  <c r="F65" i="117"/>
  <c r="D65" i="117"/>
  <c r="P64" i="117"/>
  <c r="N64" i="117"/>
  <c r="M64" i="117"/>
  <c r="L64" i="117"/>
  <c r="F64" i="117"/>
  <c r="D64" i="117"/>
  <c r="P63" i="117"/>
  <c r="N63" i="117"/>
  <c r="M63" i="117"/>
  <c r="L63" i="117"/>
  <c r="F63" i="117"/>
  <c r="D63" i="117"/>
  <c r="P62" i="117"/>
  <c r="N62" i="117"/>
  <c r="M62" i="117"/>
  <c r="L62" i="117"/>
  <c r="F62" i="117"/>
  <c r="D62" i="117"/>
  <c r="P61" i="117"/>
  <c r="N61" i="117"/>
  <c r="M61" i="117"/>
  <c r="L61" i="117"/>
  <c r="F61" i="117"/>
  <c r="D61" i="117"/>
  <c r="P60" i="117"/>
  <c r="N60" i="117"/>
  <c r="M60" i="117"/>
  <c r="L60" i="117"/>
  <c r="F60" i="117"/>
  <c r="D60" i="117"/>
  <c r="P59" i="117"/>
  <c r="N59" i="117"/>
  <c r="M59" i="117"/>
  <c r="L59" i="117"/>
  <c r="F59" i="117"/>
  <c r="D59" i="117"/>
  <c r="P58" i="117"/>
  <c r="N58" i="117"/>
  <c r="M58" i="117"/>
  <c r="L58" i="117"/>
  <c r="F58" i="117"/>
  <c r="D58" i="117"/>
  <c r="P57" i="117"/>
  <c r="N57" i="117"/>
  <c r="M57" i="117"/>
  <c r="L57" i="117"/>
  <c r="F57" i="117"/>
  <c r="D57" i="117"/>
  <c r="P56" i="117"/>
  <c r="N56" i="117"/>
  <c r="M56" i="117"/>
  <c r="L56" i="117"/>
  <c r="F56" i="117"/>
  <c r="D56" i="117"/>
  <c r="F55" i="117"/>
  <c r="D55" i="117"/>
  <c r="P54" i="117"/>
  <c r="N54" i="117"/>
  <c r="M54" i="117"/>
  <c r="L54" i="117"/>
  <c r="F54" i="117"/>
  <c r="D54" i="117"/>
  <c r="P53" i="117"/>
  <c r="N53" i="117"/>
  <c r="M53" i="117"/>
  <c r="L53" i="117"/>
  <c r="F53" i="117"/>
  <c r="D53" i="117"/>
  <c r="P52" i="117"/>
  <c r="N52" i="117"/>
  <c r="M52" i="117"/>
  <c r="L52" i="117"/>
  <c r="F52" i="117"/>
  <c r="D52" i="117"/>
  <c r="P51" i="117"/>
  <c r="N51" i="117"/>
  <c r="M51" i="117"/>
  <c r="L51" i="117"/>
  <c r="F51" i="117"/>
  <c r="D51" i="117"/>
  <c r="P50" i="117"/>
  <c r="N50" i="117"/>
  <c r="M50" i="117"/>
  <c r="L50" i="117"/>
  <c r="F50" i="117"/>
  <c r="D50" i="117"/>
  <c r="P49" i="117"/>
  <c r="N49" i="117"/>
  <c r="M49" i="117"/>
  <c r="L49" i="117"/>
  <c r="F49" i="117"/>
  <c r="D49" i="117"/>
  <c r="P48" i="117"/>
  <c r="N48" i="117"/>
  <c r="M48" i="117"/>
  <c r="L48" i="117"/>
  <c r="F48" i="117"/>
  <c r="D48" i="117"/>
  <c r="P47" i="117"/>
  <c r="N47" i="117"/>
  <c r="M47" i="117"/>
  <c r="L47" i="117"/>
  <c r="F47" i="117"/>
  <c r="D47" i="117"/>
  <c r="P46" i="117"/>
  <c r="N46" i="117"/>
  <c r="M46" i="117"/>
  <c r="L46" i="117"/>
  <c r="F46" i="117"/>
  <c r="D46" i="117"/>
  <c r="P45" i="117"/>
  <c r="N45" i="117"/>
  <c r="M45" i="117"/>
  <c r="L45" i="117"/>
  <c r="F45" i="117"/>
  <c r="D45" i="117"/>
  <c r="P44" i="117"/>
  <c r="N44" i="117"/>
  <c r="M44" i="117"/>
  <c r="L44" i="117"/>
  <c r="F44" i="117"/>
  <c r="D44" i="117"/>
  <c r="P43" i="117"/>
  <c r="N43" i="117"/>
  <c r="M43" i="117"/>
  <c r="L43" i="117"/>
  <c r="F43" i="117"/>
  <c r="D43" i="117"/>
  <c r="P42" i="117"/>
  <c r="N42" i="117"/>
  <c r="M42" i="117"/>
  <c r="L42" i="117"/>
  <c r="F42" i="117"/>
  <c r="D42" i="117"/>
  <c r="P41" i="117"/>
  <c r="N41" i="117"/>
  <c r="M41" i="117"/>
  <c r="L41" i="117"/>
  <c r="F41" i="117"/>
  <c r="D41" i="117"/>
  <c r="P40" i="117"/>
  <c r="N40" i="117"/>
  <c r="M40" i="117"/>
  <c r="L40" i="117"/>
  <c r="F40" i="117"/>
  <c r="D40" i="117"/>
  <c r="P39" i="117"/>
  <c r="N39" i="117"/>
  <c r="M39" i="117"/>
  <c r="L39" i="117"/>
  <c r="F39" i="117"/>
  <c r="D39" i="117"/>
  <c r="F38" i="117"/>
  <c r="D38" i="117"/>
  <c r="V37" i="117"/>
  <c r="U37" i="117"/>
  <c r="P37" i="117"/>
  <c r="N37" i="117"/>
  <c r="M37" i="117"/>
  <c r="L37" i="117"/>
  <c r="F37" i="117"/>
  <c r="D37" i="117"/>
  <c r="V36" i="117"/>
  <c r="U36" i="117"/>
  <c r="P36" i="117"/>
  <c r="N36" i="117"/>
  <c r="M36" i="117"/>
  <c r="L36" i="117"/>
  <c r="F36" i="117"/>
  <c r="D36" i="117"/>
  <c r="V35" i="117"/>
  <c r="U35" i="117"/>
  <c r="P35" i="117"/>
  <c r="N35" i="117"/>
  <c r="M35" i="117"/>
  <c r="L35" i="117"/>
  <c r="F35" i="117"/>
  <c r="D35" i="117"/>
  <c r="V34" i="117"/>
  <c r="U34" i="117"/>
  <c r="P34" i="117"/>
  <c r="N34" i="117"/>
  <c r="M34" i="117"/>
  <c r="L34" i="117"/>
  <c r="F34" i="117"/>
  <c r="D34" i="117"/>
  <c r="V33" i="117"/>
  <c r="U33" i="117"/>
  <c r="P33" i="117"/>
  <c r="N33" i="117"/>
  <c r="M33" i="117"/>
  <c r="L33" i="117"/>
  <c r="F33" i="117"/>
  <c r="D33" i="117"/>
  <c r="V32" i="117"/>
  <c r="U32" i="117"/>
  <c r="P32" i="117"/>
  <c r="N32" i="117"/>
  <c r="M32" i="117"/>
  <c r="L32" i="117"/>
  <c r="F32" i="117"/>
  <c r="D32" i="117"/>
  <c r="V31" i="117"/>
  <c r="U31" i="117"/>
  <c r="P31" i="117"/>
  <c r="N31" i="117"/>
  <c r="M31" i="117"/>
  <c r="L31" i="117"/>
  <c r="F31" i="117"/>
  <c r="D31" i="117"/>
  <c r="V30" i="117"/>
  <c r="U30" i="117"/>
  <c r="P30" i="117"/>
  <c r="N30" i="117"/>
  <c r="M30" i="117"/>
  <c r="L30" i="117"/>
  <c r="F30" i="117"/>
  <c r="D30" i="117"/>
  <c r="V29" i="117"/>
  <c r="U29" i="117"/>
  <c r="P29" i="117"/>
  <c r="N29" i="117"/>
  <c r="M29" i="117"/>
  <c r="L29" i="117"/>
  <c r="F29" i="117"/>
  <c r="D29" i="117"/>
  <c r="V28" i="117"/>
  <c r="U28" i="117"/>
  <c r="P28" i="117"/>
  <c r="N28" i="117"/>
  <c r="M28" i="117"/>
  <c r="L28" i="117"/>
  <c r="F28" i="117"/>
  <c r="D28" i="117"/>
  <c r="V27" i="117"/>
  <c r="U27" i="117"/>
  <c r="P27" i="117"/>
  <c r="N27" i="117"/>
  <c r="M27" i="117"/>
  <c r="L27" i="117"/>
  <c r="F27" i="117"/>
  <c r="D27" i="117"/>
  <c r="V26" i="117"/>
  <c r="U26" i="117"/>
  <c r="P26" i="117"/>
  <c r="N26" i="117"/>
  <c r="M26" i="117"/>
  <c r="L26" i="117"/>
  <c r="F26" i="117"/>
  <c r="D26" i="117"/>
  <c r="V25" i="117"/>
  <c r="U25" i="117"/>
  <c r="P25" i="117"/>
  <c r="N25" i="117"/>
  <c r="M25" i="117"/>
  <c r="L25" i="117"/>
  <c r="F25" i="117"/>
  <c r="D25" i="117"/>
  <c r="V24" i="117"/>
  <c r="U24" i="117"/>
  <c r="P24" i="117"/>
  <c r="N24" i="117"/>
  <c r="M24" i="117"/>
  <c r="L24" i="117"/>
  <c r="F24" i="117"/>
  <c r="D24" i="117"/>
  <c r="V23" i="117"/>
  <c r="U23" i="117"/>
  <c r="P23" i="117"/>
  <c r="N23" i="117"/>
  <c r="M23" i="117"/>
  <c r="L23" i="117"/>
  <c r="F23" i="117"/>
  <c r="D23" i="117"/>
  <c r="V22" i="117"/>
  <c r="U22" i="117"/>
  <c r="P22" i="117"/>
  <c r="N22" i="117"/>
  <c r="M22" i="117"/>
  <c r="L22" i="117"/>
  <c r="F22" i="117"/>
  <c r="D22" i="117"/>
  <c r="F21" i="117"/>
  <c r="D21" i="117"/>
  <c r="V20" i="117"/>
  <c r="U20" i="117"/>
  <c r="P20" i="117"/>
  <c r="N20" i="117"/>
  <c r="M20" i="117"/>
  <c r="L20" i="117"/>
  <c r="F20" i="117"/>
  <c r="D20" i="117"/>
  <c r="V19" i="117"/>
  <c r="U19" i="117"/>
  <c r="P19" i="117"/>
  <c r="N19" i="117"/>
  <c r="M19" i="117"/>
  <c r="L19" i="117"/>
  <c r="F19" i="117"/>
  <c r="D19" i="117"/>
  <c r="V18" i="117"/>
  <c r="U18" i="117"/>
  <c r="P18" i="117"/>
  <c r="N18" i="117"/>
  <c r="M18" i="117"/>
  <c r="L18" i="117"/>
  <c r="F18" i="117"/>
  <c r="D18" i="117"/>
  <c r="V17" i="117"/>
  <c r="U17" i="117"/>
  <c r="P17" i="117"/>
  <c r="N17" i="117"/>
  <c r="M17" i="117"/>
  <c r="L17" i="117"/>
  <c r="F17" i="117"/>
  <c r="D17" i="117"/>
  <c r="V16" i="117"/>
  <c r="U16" i="117"/>
  <c r="P16" i="117"/>
  <c r="N16" i="117"/>
  <c r="M16" i="117"/>
  <c r="L16" i="117"/>
  <c r="F16" i="117"/>
  <c r="D16" i="117"/>
  <c r="V15" i="117"/>
  <c r="U15" i="117"/>
  <c r="P15" i="117"/>
  <c r="N15" i="117"/>
  <c r="M15" i="117"/>
  <c r="L15" i="117"/>
  <c r="F15" i="117"/>
  <c r="D15" i="117"/>
  <c r="V14" i="117"/>
  <c r="U14" i="117"/>
  <c r="P14" i="117"/>
  <c r="N14" i="117"/>
  <c r="M14" i="117"/>
  <c r="L14" i="117"/>
  <c r="F14" i="117"/>
  <c r="D14" i="117"/>
  <c r="V13" i="117"/>
  <c r="U13" i="117"/>
  <c r="P13" i="117"/>
  <c r="N13" i="117"/>
  <c r="M13" i="117"/>
  <c r="L13" i="117"/>
  <c r="F13" i="117"/>
  <c r="D13" i="117"/>
  <c r="V12" i="117"/>
  <c r="U12" i="117"/>
  <c r="P12" i="117"/>
  <c r="N12" i="117"/>
  <c r="M12" i="117"/>
  <c r="L12" i="117"/>
  <c r="F12" i="117"/>
  <c r="D12" i="117"/>
  <c r="V11" i="117"/>
  <c r="U11" i="117"/>
  <c r="P11" i="117"/>
  <c r="N11" i="117"/>
  <c r="M11" i="117"/>
  <c r="L11" i="117"/>
  <c r="F11" i="117"/>
  <c r="D11" i="117"/>
  <c r="V10" i="117"/>
  <c r="U10" i="117"/>
  <c r="P10" i="117"/>
  <c r="N10" i="117"/>
  <c r="M10" i="117"/>
  <c r="L10" i="117"/>
  <c r="F10" i="117"/>
  <c r="D10" i="117"/>
  <c r="V9" i="117"/>
  <c r="U9" i="117"/>
  <c r="P9" i="117"/>
  <c r="N9" i="117"/>
  <c r="M9" i="117"/>
  <c r="L9" i="117"/>
  <c r="F9" i="117"/>
  <c r="D9" i="117"/>
  <c r="V8" i="117"/>
  <c r="U8" i="117"/>
  <c r="P8" i="117"/>
  <c r="N8" i="117"/>
  <c r="M8" i="117"/>
  <c r="L8" i="117"/>
  <c r="F8" i="117"/>
  <c r="D8" i="117"/>
  <c r="V7" i="117"/>
  <c r="U7" i="117"/>
  <c r="P7" i="117"/>
  <c r="N7" i="117"/>
  <c r="M7" i="117"/>
  <c r="L7" i="117"/>
  <c r="F7" i="117"/>
  <c r="D7" i="117"/>
  <c r="V6" i="117"/>
  <c r="U6" i="117"/>
  <c r="P6" i="117"/>
  <c r="N6" i="117"/>
  <c r="M6" i="117"/>
  <c r="L6" i="117"/>
  <c r="F6" i="117"/>
  <c r="D6" i="117"/>
  <c r="V5" i="117"/>
  <c r="U5" i="117"/>
  <c r="P5" i="117"/>
  <c r="N5" i="117"/>
  <c r="M5" i="117"/>
  <c r="L5" i="117"/>
  <c r="F5" i="117"/>
  <c r="D5" i="117"/>
  <c r="K18" i="8"/>
  <c r="G18" i="8"/>
  <c r="K17" i="8"/>
  <c r="J16" i="8"/>
  <c r="I15" i="8"/>
  <c r="H14" i="8"/>
  <c r="K12" i="8"/>
  <c r="K10" i="8"/>
  <c r="K9" i="8"/>
  <c r="K8" i="8"/>
  <c r="K7" i="8"/>
  <c r="K6" i="8"/>
  <c r="D15" i="93"/>
  <c r="C15" i="93"/>
  <c r="D14" i="93"/>
  <c r="C14" i="93"/>
  <c r="D13" i="93"/>
  <c r="C13" i="93"/>
  <c r="C12" i="93"/>
  <c r="F5" i="93"/>
  <c r="E5" i="93"/>
  <c r="D5" i="93"/>
  <c r="C5" i="93"/>
  <c r="E4" i="93"/>
  <c r="D19" i="112"/>
  <c r="C14" i="112"/>
  <c r="D13" i="112"/>
  <c r="D12" i="112"/>
  <c r="D11" i="112"/>
  <c r="D10" i="112"/>
  <c r="D9" i="112"/>
  <c r="D8" i="112"/>
  <c r="D7" i="112"/>
  <c r="D6" i="112"/>
  <c r="D5" i="112"/>
  <c r="D4" i="112"/>
  <c r="D14" i="116"/>
  <c r="C16" i="116" s="1"/>
  <c r="C14" i="116"/>
  <c r="D13" i="116"/>
  <c r="D12" i="116"/>
  <c r="E7" i="116"/>
  <c r="C7" i="116"/>
  <c r="F6" i="116"/>
  <c r="E6" i="116"/>
  <c r="D6" i="116"/>
  <c r="C6" i="116"/>
  <c r="F5" i="116"/>
  <c r="F7" i="116" s="1"/>
  <c r="D5" i="116"/>
  <c r="D7" i="116" s="1"/>
  <c r="S31" i="120"/>
  <c r="R31" i="120"/>
  <c r="Q31" i="120"/>
  <c r="P31" i="120"/>
  <c r="O31" i="120"/>
  <c r="N31" i="120"/>
  <c r="M31" i="120"/>
  <c r="K31" i="120"/>
  <c r="J31" i="120"/>
  <c r="I31" i="120"/>
  <c r="H31" i="120"/>
  <c r="G31" i="120"/>
  <c r="F31" i="120"/>
  <c r="E31" i="120"/>
  <c r="D31" i="120"/>
  <c r="R30" i="120"/>
  <c r="Q30" i="120"/>
  <c r="P30" i="120"/>
  <c r="O30" i="120"/>
  <c r="N30" i="120"/>
  <c r="M30" i="120"/>
  <c r="L30" i="120"/>
  <c r="K30" i="120"/>
  <c r="J30" i="120"/>
  <c r="I30" i="120"/>
  <c r="H30" i="120"/>
  <c r="G30" i="120"/>
  <c r="F30" i="120"/>
  <c r="E30" i="120"/>
  <c r="D30" i="120"/>
  <c r="R29" i="120"/>
  <c r="Q29" i="120"/>
  <c r="P29" i="120"/>
  <c r="O29" i="120"/>
  <c r="N29" i="120"/>
  <c r="M29" i="120"/>
  <c r="L29" i="120"/>
  <c r="K29" i="120"/>
  <c r="J29" i="120"/>
  <c r="I29" i="120"/>
  <c r="H29" i="120"/>
  <c r="G29" i="120"/>
  <c r="F29" i="120"/>
  <c r="E29" i="120"/>
  <c r="D29" i="120"/>
  <c r="R28" i="120"/>
  <c r="Q28" i="120"/>
  <c r="P28" i="120"/>
  <c r="O28" i="120"/>
  <c r="N28" i="120"/>
  <c r="M28" i="120"/>
  <c r="L28" i="120"/>
  <c r="K28" i="120"/>
  <c r="J28" i="120"/>
  <c r="I28" i="120"/>
  <c r="H28" i="120"/>
  <c r="G28" i="120"/>
  <c r="F28" i="120"/>
  <c r="E28" i="120"/>
  <c r="D28" i="120"/>
  <c r="R27" i="120"/>
  <c r="Q27" i="120"/>
  <c r="P27" i="120"/>
  <c r="O27" i="120"/>
  <c r="N27" i="120"/>
  <c r="M27" i="120"/>
  <c r="L27" i="120"/>
  <c r="K27" i="120"/>
  <c r="J27" i="120"/>
  <c r="I27" i="120"/>
  <c r="H27" i="120"/>
  <c r="G27" i="120"/>
  <c r="F27" i="120"/>
  <c r="E27" i="120"/>
  <c r="D27" i="120"/>
  <c r="R26" i="120"/>
  <c r="Q26" i="120"/>
  <c r="P26" i="120"/>
  <c r="O26" i="120"/>
  <c r="N26" i="120"/>
  <c r="M26" i="120"/>
  <c r="L26" i="120"/>
  <c r="K26" i="120"/>
  <c r="J26" i="120"/>
  <c r="I26" i="120"/>
  <c r="H26" i="120"/>
  <c r="G26" i="120"/>
  <c r="F26" i="120"/>
  <c r="E26" i="120"/>
  <c r="D26" i="120"/>
  <c r="R25" i="120"/>
  <c r="Q25" i="120"/>
  <c r="P25" i="120"/>
  <c r="O25" i="120"/>
  <c r="N25" i="120"/>
  <c r="M25" i="120"/>
  <c r="L25" i="120"/>
  <c r="K25" i="120"/>
  <c r="J25" i="120"/>
  <c r="I25" i="120"/>
  <c r="H25" i="120"/>
  <c r="G25" i="120"/>
  <c r="F25" i="120"/>
  <c r="E25" i="120"/>
  <c r="D25" i="120"/>
  <c r="R24" i="120"/>
  <c r="Q24" i="120"/>
  <c r="P24" i="120"/>
  <c r="O24" i="120"/>
  <c r="N24" i="120"/>
  <c r="M24" i="120"/>
  <c r="L24" i="120"/>
  <c r="K24" i="120"/>
  <c r="J24" i="120"/>
  <c r="I24" i="120"/>
  <c r="H24" i="120"/>
  <c r="G24" i="120"/>
  <c r="F24" i="120"/>
  <c r="E24" i="120"/>
  <c r="D24" i="120"/>
  <c r="R23" i="120"/>
  <c r="Q23" i="120"/>
  <c r="P23" i="120"/>
  <c r="O23" i="120"/>
  <c r="N23" i="120"/>
  <c r="M23" i="120"/>
  <c r="L23" i="120"/>
  <c r="K23" i="120"/>
  <c r="J23" i="120"/>
  <c r="I23" i="120"/>
  <c r="H23" i="120"/>
  <c r="G23" i="120"/>
  <c r="F23" i="120"/>
  <c r="E23" i="120"/>
  <c r="D23" i="120"/>
  <c r="R22" i="120"/>
  <c r="Q22" i="120"/>
  <c r="P22" i="120"/>
  <c r="O22" i="120"/>
  <c r="N22" i="120"/>
  <c r="M22" i="120"/>
  <c r="L22" i="120"/>
  <c r="K22" i="120"/>
  <c r="J22" i="120"/>
  <c r="I22" i="120"/>
  <c r="H22" i="120"/>
  <c r="G22" i="120"/>
  <c r="F22" i="120"/>
  <c r="E22" i="120"/>
  <c r="D22" i="120"/>
  <c r="R21" i="120"/>
  <c r="Q21" i="120"/>
  <c r="P21" i="120"/>
  <c r="O21" i="120"/>
  <c r="N21" i="120"/>
  <c r="M21" i="120"/>
  <c r="L21" i="120"/>
  <c r="K21" i="120"/>
  <c r="J21" i="120"/>
  <c r="I21" i="120"/>
  <c r="H21" i="120"/>
  <c r="G21" i="120"/>
  <c r="F21" i="120"/>
  <c r="E21" i="120"/>
  <c r="D21" i="120"/>
  <c r="R20" i="120"/>
  <c r="Q20" i="120"/>
  <c r="P20" i="120"/>
  <c r="O20" i="120"/>
  <c r="N20" i="120"/>
  <c r="M20" i="120"/>
  <c r="L20" i="120"/>
  <c r="K20" i="120"/>
  <c r="J20" i="120"/>
  <c r="I20" i="120"/>
  <c r="H20" i="120"/>
  <c r="G20" i="120"/>
  <c r="F20" i="120"/>
  <c r="E20" i="120"/>
  <c r="D20" i="120"/>
  <c r="R19" i="120"/>
  <c r="Q19" i="120"/>
  <c r="P19" i="120"/>
  <c r="O19" i="120"/>
  <c r="N19" i="120"/>
  <c r="M19" i="120"/>
  <c r="L19" i="120"/>
  <c r="K19" i="120"/>
  <c r="J19" i="120"/>
  <c r="I19" i="120"/>
  <c r="H19" i="120"/>
  <c r="G19" i="120"/>
  <c r="F19" i="120"/>
  <c r="E19" i="120"/>
  <c r="D19" i="120"/>
  <c r="R18" i="120"/>
  <c r="Q18" i="120"/>
  <c r="P18" i="120"/>
  <c r="O18" i="120"/>
  <c r="N18" i="120"/>
  <c r="M18" i="120"/>
  <c r="L18" i="120"/>
  <c r="K18" i="120"/>
  <c r="J18" i="120"/>
  <c r="I18" i="120"/>
  <c r="H18" i="120"/>
  <c r="G18" i="120"/>
  <c r="F18" i="120"/>
  <c r="E18" i="120"/>
  <c r="D18" i="120"/>
  <c r="R17" i="120"/>
  <c r="Q17" i="120"/>
  <c r="P17" i="120"/>
  <c r="O17" i="120"/>
  <c r="N17" i="120"/>
  <c r="M17" i="120"/>
  <c r="L17" i="120"/>
  <c r="K17" i="120"/>
  <c r="J17" i="120"/>
  <c r="I17" i="120"/>
  <c r="H17" i="120"/>
  <c r="G17" i="120"/>
  <c r="F17" i="120"/>
  <c r="E17" i="120"/>
  <c r="D17" i="120"/>
  <c r="R16" i="120"/>
  <c r="Q16" i="120"/>
  <c r="P16" i="120"/>
  <c r="O16" i="120"/>
  <c r="N16" i="120"/>
  <c r="M16" i="120"/>
  <c r="L16" i="120"/>
  <c r="K16" i="120"/>
  <c r="J16" i="120"/>
  <c r="I16" i="120"/>
  <c r="H16" i="120"/>
  <c r="G16" i="120"/>
  <c r="F16" i="120"/>
  <c r="E16" i="120"/>
  <c r="D16" i="120"/>
  <c r="R15" i="120"/>
  <c r="Q15" i="120"/>
  <c r="P15" i="120"/>
  <c r="O15" i="120"/>
  <c r="N15" i="120"/>
  <c r="M15" i="120"/>
  <c r="L15" i="120"/>
  <c r="K15" i="120"/>
  <c r="J15" i="120"/>
  <c r="I15" i="120"/>
  <c r="H15" i="120"/>
  <c r="G15" i="120"/>
  <c r="F15" i="120"/>
  <c r="E15" i="120"/>
  <c r="D15" i="120"/>
  <c r="R14" i="120"/>
  <c r="Q14" i="120"/>
  <c r="P14" i="120"/>
  <c r="O14" i="120"/>
  <c r="N14" i="120"/>
  <c r="M14" i="120"/>
  <c r="L14" i="120"/>
  <c r="K14" i="120"/>
  <c r="J14" i="120"/>
  <c r="I14" i="120"/>
  <c r="H14" i="120"/>
  <c r="G14" i="120"/>
  <c r="F14" i="120"/>
  <c r="E14" i="120"/>
  <c r="D14" i="120"/>
  <c r="R13" i="120"/>
  <c r="Q13" i="120"/>
  <c r="P13" i="120"/>
  <c r="O13" i="120"/>
  <c r="N13" i="120"/>
  <c r="M13" i="120"/>
  <c r="L13" i="120"/>
  <c r="K13" i="120"/>
  <c r="J13" i="120"/>
  <c r="I13" i="120"/>
  <c r="H13" i="120"/>
  <c r="G13" i="120"/>
  <c r="F13" i="120"/>
  <c r="E13" i="120"/>
  <c r="D13" i="120"/>
  <c r="R12" i="120"/>
  <c r="Q12" i="120"/>
  <c r="P12" i="120"/>
  <c r="O12" i="120"/>
  <c r="N12" i="120"/>
  <c r="M12" i="120"/>
  <c r="L12" i="120"/>
  <c r="K12" i="120"/>
  <c r="J12" i="120"/>
  <c r="I12" i="120"/>
  <c r="H12" i="120"/>
  <c r="G12" i="120"/>
  <c r="F12" i="120"/>
  <c r="E12" i="120"/>
  <c r="D12" i="120"/>
  <c r="R11" i="120"/>
  <c r="Q11" i="120"/>
  <c r="P11" i="120"/>
  <c r="O11" i="120"/>
  <c r="N11" i="120"/>
  <c r="M11" i="120"/>
  <c r="L11" i="120"/>
  <c r="K11" i="120"/>
  <c r="J11" i="120"/>
  <c r="I11" i="120"/>
  <c r="H11" i="120"/>
  <c r="G11" i="120"/>
  <c r="F11" i="120"/>
  <c r="E11" i="120"/>
  <c r="D11" i="120"/>
  <c r="R10" i="120"/>
  <c r="Q10" i="120"/>
  <c r="P10" i="120"/>
  <c r="O10" i="120"/>
  <c r="N10" i="120"/>
  <c r="M10" i="120"/>
  <c r="L10" i="120"/>
  <c r="K10" i="120"/>
  <c r="J10" i="120"/>
  <c r="I10" i="120"/>
  <c r="H10" i="120"/>
  <c r="G10" i="120"/>
  <c r="F10" i="120"/>
  <c r="E10" i="120"/>
  <c r="D10" i="120"/>
  <c r="R9" i="120"/>
  <c r="Q9" i="120"/>
  <c r="P9" i="120"/>
  <c r="O9" i="120"/>
  <c r="N9" i="120"/>
  <c r="R8" i="120"/>
  <c r="Q8" i="120"/>
  <c r="P8" i="120"/>
  <c r="O8" i="120"/>
  <c r="N8" i="120"/>
  <c r="R7" i="120"/>
  <c r="Q7" i="120"/>
  <c r="P7" i="120"/>
  <c r="O7" i="120"/>
  <c r="N7" i="120"/>
  <c r="R6" i="120"/>
  <c r="Q6" i="120"/>
  <c r="N6" i="120"/>
  <c r="F36" i="111"/>
  <c r="E36" i="111"/>
  <c r="D36" i="111"/>
  <c r="C36" i="111"/>
  <c r="F34" i="111"/>
  <c r="E34" i="111"/>
  <c r="D34" i="111"/>
  <c r="C34" i="111"/>
  <c r="F33" i="111"/>
  <c r="E33" i="111"/>
  <c r="D33" i="111"/>
  <c r="C33" i="111"/>
  <c r="F32" i="111"/>
  <c r="E32" i="111"/>
  <c r="D32" i="111"/>
  <c r="C32" i="111"/>
  <c r="F31" i="111"/>
  <c r="E31" i="111"/>
  <c r="D31" i="111"/>
  <c r="C31" i="111"/>
  <c r="F30" i="111"/>
  <c r="E30" i="111"/>
  <c r="D30" i="111"/>
  <c r="C30" i="111"/>
  <c r="F28" i="111"/>
  <c r="E28" i="111"/>
  <c r="D28" i="111"/>
  <c r="C28" i="111"/>
  <c r="F27" i="111"/>
  <c r="E27" i="111"/>
  <c r="D27" i="111"/>
  <c r="C27" i="111"/>
  <c r="F26" i="111"/>
  <c r="E26" i="111"/>
  <c r="D26" i="111"/>
  <c r="C26" i="111"/>
  <c r="F25" i="111"/>
  <c r="E25" i="111"/>
  <c r="D25" i="111"/>
  <c r="C25" i="111"/>
  <c r="F23" i="111"/>
  <c r="E23" i="111"/>
  <c r="D23" i="111"/>
  <c r="C23" i="111"/>
  <c r="F22" i="111"/>
  <c r="E22" i="111"/>
  <c r="D22" i="111"/>
  <c r="C22" i="111"/>
  <c r="F21" i="111"/>
  <c r="E21" i="111"/>
  <c r="D21" i="111"/>
  <c r="C21" i="111"/>
  <c r="F20" i="111"/>
  <c r="E20" i="111"/>
  <c r="D20" i="111"/>
  <c r="C20" i="111"/>
  <c r="F19" i="111"/>
  <c r="E19" i="111"/>
  <c r="D19" i="111"/>
  <c r="C19" i="111"/>
  <c r="F18" i="111"/>
  <c r="E18" i="111"/>
  <c r="D18" i="111"/>
  <c r="C18" i="111"/>
  <c r="F17" i="111"/>
  <c r="E17" i="111"/>
  <c r="D17" i="111"/>
  <c r="C17" i="111"/>
  <c r="F16" i="111"/>
  <c r="E16" i="111"/>
  <c r="D16" i="111"/>
  <c r="C16" i="111"/>
  <c r="F15" i="111"/>
  <c r="E15" i="111"/>
  <c r="D15" i="111"/>
  <c r="C15" i="111"/>
  <c r="F14" i="111"/>
  <c r="E14" i="111"/>
  <c r="D14" i="111"/>
  <c r="C14" i="111"/>
  <c r="F13" i="111"/>
  <c r="E13" i="111"/>
  <c r="D13" i="111"/>
  <c r="C13" i="111"/>
  <c r="F12" i="111"/>
  <c r="E12" i="111"/>
  <c r="D12" i="111"/>
  <c r="C12" i="111"/>
  <c r="F11" i="111"/>
  <c r="E11" i="111"/>
  <c r="D11" i="111"/>
  <c r="C11" i="111"/>
  <c r="F10" i="111"/>
  <c r="E10" i="111"/>
  <c r="D10" i="111"/>
  <c r="C10" i="111"/>
  <c r="F9" i="111"/>
  <c r="E9" i="111"/>
  <c r="D9" i="111"/>
  <c r="C9" i="111"/>
  <c r="F8" i="111"/>
  <c r="E8" i="111"/>
  <c r="D8" i="111"/>
  <c r="C8" i="111"/>
  <c r="F7" i="111"/>
  <c r="E7" i="111"/>
  <c r="D7" i="111"/>
  <c r="C7" i="111"/>
  <c r="F6" i="111"/>
  <c r="E6" i="111"/>
  <c r="D6" i="111"/>
  <c r="C6" i="111"/>
  <c r="F5" i="111"/>
  <c r="E5" i="111"/>
  <c r="D5" i="111"/>
  <c r="C5" i="111"/>
  <c r="F4" i="111"/>
  <c r="E4" i="111"/>
  <c r="D4" i="111"/>
  <c r="C4" i="111"/>
  <c r="C88" i="19"/>
  <c r="C85" i="19"/>
  <c r="E82" i="19"/>
  <c r="E81" i="19"/>
  <c r="E80" i="19"/>
  <c r="E79" i="19"/>
  <c r="E78" i="19"/>
  <c r="E77" i="19"/>
  <c r="E76" i="19"/>
  <c r="E75" i="19"/>
  <c r="E74" i="19"/>
  <c r="E73" i="19"/>
  <c r="E72" i="19"/>
  <c r="E71" i="19"/>
  <c r="E70" i="19"/>
  <c r="E69" i="19"/>
  <c r="E68" i="19"/>
  <c r="E67" i="19"/>
  <c r="E66" i="19"/>
  <c r="E65" i="19"/>
  <c r="E64" i="19"/>
  <c r="E63" i="19"/>
  <c r="E62" i="19"/>
  <c r="E61" i="19"/>
  <c r="E60" i="19"/>
  <c r="E59" i="19"/>
  <c r="E58" i="19"/>
  <c r="E57" i="19"/>
  <c r="I56" i="19"/>
  <c r="H56" i="19"/>
  <c r="E56" i="19"/>
  <c r="I55" i="19"/>
  <c r="H55" i="19"/>
  <c r="E55" i="19"/>
  <c r="F50" i="19"/>
  <c r="E50" i="19"/>
  <c r="D50" i="19"/>
  <c r="C50" i="19"/>
  <c r="E49" i="19"/>
  <c r="K48" i="19"/>
  <c r="J48" i="19"/>
  <c r="E48" i="19"/>
  <c r="K47" i="19"/>
  <c r="J47" i="19"/>
  <c r="I47" i="19"/>
  <c r="E47" i="19"/>
  <c r="K46" i="19"/>
  <c r="J46" i="19"/>
  <c r="E46" i="19"/>
  <c r="K45" i="19"/>
  <c r="J45" i="19"/>
  <c r="E45" i="19"/>
  <c r="K44" i="19"/>
  <c r="J44" i="19"/>
  <c r="E44" i="19"/>
  <c r="D38" i="19"/>
  <c r="C38" i="19"/>
  <c r="D37" i="19"/>
  <c r="D36" i="19"/>
  <c r="D35" i="19"/>
  <c r="D34" i="19"/>
  <c r="D33" i="19"/>
  <c r="F32" i="19"/>
  <c r="D32" i="19"/>
  <c r="F31" i="19"/>
  <c r="F33" i="19" s="1"/>
  <c r="I26" i="19"/>
  <c r="H26" i="19"/>
  <c r="G26" i="19"/>
  <c r="F26" i="19"/>
  <c r="D26" i="19"/>
  <c r="I25" i="19"/>
  <c r="H25" i="19"/>
  <c r="G25" i="19"/>
  <c r="F25" i="19"/>
  <c r="E25" i="19"/>
  <c r="D25" i="19"/>
  <c r="C25" i="19"/>
  <c r="I24" i="19"/>
  <c r="H24" i="19"/>
  <c r="G24" i="19"/>
  <c r="F24" i="19"/>
  <c r="D24" i="19"/>
  <c r="I23" i="19"/>
  <c r="H23" i="19"/>
  <c r="G23" i="19"/>
  <c r="F23" i="19"/>
  <c r="D23" i="19"/>
  <c r="N22" i="19"/>
  <c r="I22" i="19"/>
  <c r="H22" i="19"/>
  <c r="G22" i="19"/>
  <c r="F22" i="19"/>
  <c r="D22" i="19"/>
  <c r="I21" i="19"/>
  <c r="H21" i="19"/>
  <c r="G21" i="19"/>
  <c r="F21" i="19"/>
  <c r="D21" i="19"/>
  <c r="I20" i="19"/>
  <c r="H20" i="19"/>
  <c r="G20" i="19"/>
  <c r="F20" i="19"/>
  <c r="D20" i="19"/>
  <c r="I19" i="19"/>
  <c r="H19" i="19"/>
  <c r="G19" i="19"/>
  <c r="F19" i="19"/>
  <c r="D19" i="19"/>
  <c r="S86" i="152" l="1"/>
  <c r="V86" i="152" s="1"/>
  <c r="W86" i="152" s="1"/>
  <c r="X86" i="152" s="1"/>
  <c r="M184" i="160"/>
  <c r="O164" i="160"/>
  <c r="K185" i="160"/>
  <c r="C163" i="160"/>
  <c r="G185" i="160"/>
  <c r="R183" i="160"/>
  <c r="L87" i="152" s="1"/>
  <c r="R87" i="152" s="1"/>
  <c r="R26" i="152"/>
  <c r="P162" i="160"/>
  <c r="D162" i="160"/>
  <c r="R162" i="160" s="1"/>
  <c r="L27" i="152" s="1"/>
  <c r="L162" i="160"/>
  <c r="Q87" i="152"/>
  <c r="C162" i="158"/>
  <c r="R161" i="158"/>
  <c r="K26" i="152" s="1"/>
  <c r="Q26" i="152"/>
  <c r="E184" i="158"/>
  <c r="F185" i="158"/>
  <c r="J162" i="158"/>
  <c r="R162" i="158" s="1"/>
  <c r="K27" i="152" s="1"/>
  <c r="K184" i="158"/>
  <c r="Q25" i="152"/>
  <c r="N184" i="157"/>
  <c r="Q162" i="156"/>
  <c r="H163" i="156"/>
  <c r="B163" i="156"/>
  <c r="L163" i="156"/>
  <c r="E184" i="156"/>
  <c r="S184" i="156" s="1"/>
  <c r="J88" i="152" s="1"/>
  <c r="P26" i="152"/>
  <c r="P164" i="155"/>
  <c r="S183" i="155"/>
  <c r="D87" i="152" s="1"/>
  <c r="P87" i="152" s="1"/>
  <c r="G163" i="155"/>
  <c r="I185" i="154"/>
  <c r="N184" i="154"/>
  <c r="S184" i="154"/>
  <c r="I88" i="152" s="1"/>
  <c r="D184" i="154"/>
  <c r="S183" i="154"/>
  <c r="I87" i="152" s="1"/>
  <c r="O25" i="152"/>
  <c r="S25" i="152" s="1"/>
  <c r="F163" i="153"/>
  <c r="O24" i="152"/>
  <c r="S24" i="152" s="1"/>
  <c r="Q162" i="153"/>
  <c r="J140" i="153"/>
  <c r="J162" i="153" s="1"/>
  <c r="M162" i="153"/>
  <c r="M140" i="153"/>
  <c r="M184" i="153" s="1"/>
  <c r="O141" i="153"/>
  <c r="O185" i="153" s="1"/>
  <c r="E140" i="153"/>
  <c r="E184" i="153" s="1"/>
  <c r="P162" i="153"/>
  <c r="O184" i="153"/>
  <c r="R140" i="153"/>
  <c r="R162" i="153" s="1"/>
  <c r="N163" i="153"/>
  <c r="R183" i="153"/>
  <c r="C184" i="153"/>
  <c r="L183" i="153"/>
  <c r="J20" i="153"/>
  <c r="J44" i="153"/>
  <c r="J69" i="153" s="1"/>
  <c r="J97" i="153" s="1"/>
  <c r="J119" i="153" s="1"/>
  <c r="J141" i="153" s="1"/>
  <c r="J163" i="153" s="1"/>
  <c r="H140" i="153"/>
  <c r="H184" i="153" s="1"/>
  <c r="R44" i="153"/>
  <c r="R69" i="153" s="1"/>
  <c r="R97" i="153" s="1"/>
  <c r="R119" i="153" s="1"/>
  <c r="R20" i="153"/>
  <c r="L140" i="153"/>
  <c r="L162" i="153" s="1"/>
  <c r="F142" i="153"/>
  <c r="F186" i="153" s="1"/>
  <c r="D140" i="153"/>
  <c r="D184" i="153" s="1"/>
  <c r="K185" i="153"/>
  <c r="K141" i="153"/>
  <c r="K163" i="153" s="1"/>
  <c r="B140" i="153"/>
  <c r="B162" i="153" s="1"/>
  <c r="C141" i="153"/>
  <c r="C185" i="153" s="1"/>
  <c r="G141" i="153"/>
  <c r="G163" i="153" s="1"/>
  <c r="I185" i="153"/>
  <c r="I141" i="153"/>
  <c r="N142" i="153"/>
  <c r="N186" i="153" s="1"/>
  <c r="Q141" i="153"/>
  <c r="Q163" i="153" s="1"/>
  <c r="J183" i="153"/>
  <c r="B183" i="153"/>
  <c r="S183" i="153" s="1"/>
  <c r="C87" i="152" s="1"/>
  <c r="B44" i="153"/>
  <c r="B69" i="153" s="1"/>
  <c r="B97" i="153" s="1"/>
  <c r="B119" i="153" s="1"/>
  <c r="B20" i="153"/>
  <c r="S161" i="153"/>
  <c r="C26" i="152" s="1"/>
  <c r="N164" i="153"/>
  <c r="I163" i="153"/>
  <c r="O163" i="153"/>
  <c r="F164" i="153"/>
  <c r="P44" i="160"/>
  <c r="P69" i="160" s="1"/>
  <c r="P97" i="160" s="1"/>
  <c r="P119" i="160" s="1"/>
  <c r="P141" i="160" s="1"/>
  <c r="P185" i="160" s="1"/>
  <c r="P20" i="160"/>
  <c r="G45" i="160"/>
  <c r="G70" i="160" s="1"/>
  <c r="G98" i="160" s="1"/>
  <c r="G120" i="160" s="1"/>
  <c r="G142" i="160" s="1"/>
  <c r="G186" i="160" s="1"/>
  <c r="G21" i="160"/>
  <c r="E44" i="160"/>
  <c r="E69" i="160" s="1"/>
  <c r="E97" i="160" s="1"/>
  <c r="E119" i="160" s="1"/>
  <c r="E141" i="160" s="1"/>
  <c r="E185" i="160" s="1"/>
  <c r="E20" i="160"/>
  <c r="O46" i="160"/>
  <c r="O71" i="160" s="1"/>
  <c r="O99" i="160" s="1"/>
  <c r="O121" i="160" s="1"/>
  <c r="O143" i="160" s="1"/>
  <c r="O187" i="160" s="1"/>
  <c r="O22" i="160"/>
  <c r="D44" i="160"/>
  <c r="D69" i="160" s="1"/>
  <c r="D97" i="160" s="1"/>
  <c r="D119" i="160" s="1"/>
  <c r="D141" i="160" s="1"/>
  <c r="D185" i="160" s="1"/>
  <c r="D20" i="160"/>
  <c r="K45" i="160"/>
  <c r="K70" i="160" s="1"/>
  <c r="K98" i="160" s="1"/>
  <c r="K120" i="160" s="1"/>
  <c r="K142" i="160" s="1"/>
  <c r="K186" i="160" s="1"/>
  <c r="K21" i="160"/>
  <c r="L44" i="160"/>
  <c r="L69" i="160" s="1"/>
  <c r="L97" i="160" s="1"/>
  <c r="L119" i="160" s="1"/>
  <c r="L141" i="160" s="1"/>
  <c r="L185" i="160" s="1"/>
  <c r="L20" i="160"/>
  <c r="M44" i="160"/>
  <c r="M69" i="160" s="1"/>
  <c r="M97" i="160" s="1"/>
  <c r="M119" i="160" s="1"/>
  <c r="M141" i="160" s="1"/>
  <c r="M185" i="160" s="1"/>
  <c r="M163" i="160"/>
  <c r="M20" i="160"/>
  <c r="H44" i="160"/>
  <c r="H69" i="160" s="1"/>
  <c r="H97" i="160" s="1"/>
  <c r="H119" i="160" s="1"/>
  <c r="H141" i="160" s="1"/>
  <c r="H185" i="160" s="1"/>
  <c r="H20" i="160"/>
  <c r="C45" i="160"/>
  <c r="C70" i="160" s="1"/>
  <c r="C98" i="160" s="1"/>
  <c r="C120" i="160" s="1"/>
  <c r="C142" i="160" s="1"/>
  <c r="C186" i="160" s="1"/>
  <c r="C21" i="160"/>
  <c r="B184" i="160"/>
  <c r="N163" i="160"/>
  <c r="N20" i="160"/>
  <c r="N44" i="160"/>
  <c r="N69" i="160" s="1"/>
  <c r="N97" i="160" s="1"/>
  <c r="N119" i="160" s="1"/>
  <c r="N141" i="160" s="1"/>
  <c r="N185" i="160" s="1"/>
  <c r="F20" i="160"/>
  <c r="F44" i="160"/>
  <c r="F69" i="160" s="1"/>
  <c r="F97" i="160" s="1"/>
  <c r="F119" i="160" s="1"/>
  <c r="F141" i="160" s="1"/>
  <c r="F163" i="160" s="1"/>
  <c r="J20" i="160"/>
  <c r="J44" i="160"/>
  <c r="J69" i="160" s="1"/>
  <c r="J97" i="160" s="1"/>
  <c r="J119" i="160" s="1"/>
  <c r="J141" i="160" s="1"/>
  <c r="J185" i="160" s="1"/>
  <c r="I163" i="160"/>
  <c r="I20" i="160"/>
  <c r="I44" i="160"/>
  <c r="I69" i="160" s="1"/>
  <c r="I97" i="160" s="1"/>
  <c r="I119" i="160" s="1"/>
  <c r="I141" i="160" s="1"/>
  <c r="I185" i="160" s="1"/>
  <c r="Q44" i="160"/>
  <c r="Q69" i="160" s="1"/>
  <c r="Q97" i="160" s="1"/>
  <c r="Q119" i="160" s="1"/>
  <c r="Q141" i="160" s="1"/>
  <c r="Q163" i="160" s="1"/>
  <c r="Q20" i="160"/>
  <c r="N162" i="160"/>
  <c r="F184" i="160"/>
  <c r="J162" i="160"/>
  <c r="I162" i="160"/>
  <c r="Q184" i="160"/>
  <c r="B44" i="160"/>
  <c r="B69" i="160" s="1"/>
  <c r="B97" i="160" s="1"/>
  <c r="B119" i="160" s="1"/>
  <c r="B141" i="160" s="1"/>
  <c r="B163" i="160" s="1"/>
  <c r="B20" i="160"/>
  <c r="G45" i="159"/>
  <c r="G70" i="159" s="1"/>
  <c r="G98" i="159" s="1"/>
  <c r="G120" i="159" s="1"/>
  <c r="G142" i="159" s="1"/>
  <c r="G186" i="159" s="1"/>
  <c r="G21" i="159"/>
  <c r="I44" i="159"/>
  <c r="I69" i="159" s="1"/>
  <c r="I97" i="159" s="1"/>
  <c r="I119" i="159" s="1"/>
  <c r="I141" i="159" s="1"/>
  <c r="I163" i="159" s="1"/>
  <c r="I20" i="159"/>
  <c r="E44" i="159"/>
  <c r="E69" i="159" s="1"/>
  <c r="E97" i="159" s="1"/>
  <c r="E119" i="159" s="1"/>
  <c r="E141" i="159" s="1"/>
  <c r="E185" i="159" s="1"/>
  <c r="E20" i="159"/>
  <c r="K21" i="159"/>
  <c r="K45" i="159"/>
  <c r="K70" i="159" s="1"/>
  <c r="K98" i="159" s="1"/>
  <c r="K120" i="159" s="1"/>
  <c r="K142" i="159" s="1"/>
  <c r="K186" i="159" s="1"/>
  <c r="D44" i="159"/>
  <c r="D69" i="159" s="1"/>
  <c r="D97" i="159" s="1"/>
  <c r="D119" i="159" s="1"/>
  <c r="D141" i="159" s="1"/>
  <c r="D185" i="159" s="1"/>
  <c r="D20" i="159"/>
  <c r="H44" i="159"/>
  <c r="H69" i="159" s="1"/>
  <c r="H97" i="159" s="1"/>
  <c r="H119" i="159" s="1"/>
  <c r="H141" i="159" s="1"/>
  <c r="H185" i="159" s="1"/>
  <c r="H20" i="159"/>
  <c r="O45" i="159"/>
  <c r="O70" i="159" s="1"/>
  <c r="O98" i="159" s="1"/>
  <c r="O120" i="159" s="1"/>
  <c r="O142" i="159" s="1"/>
  <c r="O186" i="159" s="1"/>
  <c r="O21" i="159"/>
  <c r="B44" i="159"/>
  <c r="B69" i="159" s="1"/>
  <c r="B97" i="159" s="1"/>
  <c r="B119" i="159" s="1"/>
  <c r="B141" i="159" s="1"/>
  <c r="B185" i="159" s="1"/>
  <c r="B20" i="159"/>
  <c r="C45" i="159"/>
  <c r="C70" i="159" s="1"/>
  <c r="C98" i="159" s="1"/>
  <c r="C120" i="159" s="1"/>
  <c r="C142" i="159" s="1"/>
  <c r="C164" i="159" s="1"/>
  <c r="C21" i="159"/>
  <c r="J44" i="159"/>
  <c r="J69" i="159" s="1"/>
  <c r="J97" i="159" s="1"/>
  <c r="J119" i="159" s="1"/>
  <c r="J141" i="159" s="1"/>
  <c r="J185" i="159" s="1"/>
  <c r="J20" i="159"/>
  <c r="P184" i="159"/>
  <c r="F184" i="159"/>
  <c r="R184" i="159" s="1"/>
  <c r="F88" i="152" s="1"/>
  <c r="Q184" i="159"/>
  <c r="G185" i="159"/>
  <c r="I184" i="159"/>
  <c r="M162" i="159"/>
  <c r="E162" i="159"/>
  <c r="K163" i="159"/>
  <c r="D162" i="159"/>
  <c r="H162" i="159"/>
  <c r="O163" i="159"/>
  <c r="C185" i="159"/>
  <c r="L162" i="159"/>
  <c r="N184" i="159"/>
  <c r="B162" i="159"/>
  <c r="R162" i="159" s="1"/>
  <c r="F27" i="152" s="1"/>
  <c r="M44" i="159"/>
  <c r="M69" i="159" s="1"/>
  <c r="M97" i="159" s="1"/>
  <c r="M119" i="159" s="1"/>
  <c r="M141" i="159" s="1"/>
  <c r="M185" i="159" s="1"/>
  <c r="M20" i="159"/>
  <c r="L44" i="159"/>
  <c r="L69" i="159" s="1"/>
  <c r="L97" i="159" s="1"/>
  <c r="L119" i="159" s="1"/>
  <c r="L141" i="159" s="1"/>
  <c r="L185" i="159" s="1"/>
  <c r="L20" i="159"/>
  <c r="N44" i="159"/>
  <c r="N69" i="159" s="1"/>
  <c r="N97" i="159" s="1"/>
  <c r="N119" i="159" s="1"/>
  <c r="N141" i="159" s="1"/>
  <c r="N163" i="159" s="1"/>
  <c r="N20" i="159"/>
  <c r="P44" i="159"/>
  <c r="P69" i="159" s="1"/>
  <c r="P97" i="159" s="1"/>
  <c r="P119" i="159" s="1"/>
  <c r="P141" i="159" s="1"/>
  <c r="P185" i="159" s="1"/>
  <c r="P20" i="159"/>
  <c r="F44" i="159"/>
  <c r="F69" i="159" s="1"/>
  <c r="F97" i="159" s="1"/>
  <c r="F119" i="159" s="1"/>
  <c r="F141" i="159" s="1"/>
  <c r="F185" i="159" s="1"/>
  <c r="F20" i="159"/>
  <c r="Q44" i="159"/>
  <c r="Q69" i="159" s="1"/>
  <c r="Q97" i="159" s="1"/>
  <c r="Q119" i="159" s="1"/>
  <c r="Q141" i="159" s="1"/>
  <c r="Q185" i="159" s="1"/>
  <c r="Q20" i="159"/>
  <c r="L184" i="158"/>
  <c r="B184" i="158"/>
  <c r="G184" i="158"/>
  <c r="Q184" i="158"/>
  <c r="O184" i="158"/>
  <c r="D184" i="158"/>
  <c r="P185" i="158"/>
  <c r="P163" i="158"/>
  <c r="P44" i="158"/>
  <c r="P69" i="158" s="1"/>
  <c r="P97" i="158" s="1"/>
  <c r="P119" i="158" s="1"/>
  <c r="P141" i="158" s="1"/>
  <c r="P20" i="158"/>
  <c r="I44" i="158"/>
  <c r="I69" i="158" s="1"/>
  <c r="I97" i="158" s="1"/>
  <c r="I119" i="158" s="1"/>
  <c r="I141" i="158" s="1"/>
  <c r="I185" i="158" s="1"/>
  <c r="I20" i="158"/>
  <c r="H44" i="158"/>
  <c r="H69" i="158" s="1"/>
  <c r="H97" i="158" s="1"/>
  <c r="H119" i="158" s="1"/>
  <c r="H141" i="158" s="1"/>
  <c r="H185" i="158" s="1"/>
  <c r="H20" i="158"/>
  <c r="L44" i="158"/>
  <c r="L69" i="158" s="1"/>
  <c r="L97" i="158" s="1"/>
  <c r="L119" i="158" s="1"/>
  <c r="L141" i="158" s="1"/>
  <c r="L185" i="158" s="1"/>
  <c r="L20" i="158"/>
  <c r="B44" i="158"/>
  <c r="B69" i="158" s="1"/>
  <c r="B97" i="158" s="1"/>
  <c r="B119" i="158" s="1"/>
  <c r="B141" i="158" s="1"/>
  <c r="B185" i="158" s="1"/>
  <c r="B20" i="158"/>
  <c r="G44" i="158"/>
  <c r="G69" i="158" s="1"/>
  <c r="G97" i="158" s="1"/>
  <c r="G119" i="158" s="1"/>
  <c r="G141" i="158" s="1"/>
  <c r="G185" i="158" s="1"/>
  <c r="G20" i="158"/>
  <c r="Q44" i="158"/>
  <c r="Q69" i="158" s="1"/>
  <c r="Q97" i="158" s="1"/>
  <c r="Q119" i="158" s="1"/>
  <c r="Q141" i="158" s="1"/>
  <c r="Q185" i="158" s="1"/>
  <c r="Q20" i="158"/>
  <c r="O163" i="158"/>
  <c r="O44" i="158"/>
  <c r="O69" i="158" s="1"/>
  <c r="O97" i="158" s="1"/>
  <c r="O119" i="158" s="1"/>
  <c r="O141" i="158" s="1"/>
  <c r="O185" i="158" s="1"/>
  <c r="O20" i="158"/>
  <c r="D44" i="158"/>
  <c r="D69" i="158" s="1"/>
  <c r="D97" i="158" s="1"/>
  <c r="D119" i="158" s="1"/>
  <c r="D141" i="158" s="1"/>
  <c r="D185" i="158" s="1"/>
  <c r="D20" i="158"/>
  <c r="E44" i="158"/>
  <c r="E69" i="158" s="1"/>
  <c r="E97" i="158" s="1"/>
  <c r="E119" i="158" s="1"/>
  <c r="E141" i="158" s="1"/>
  <c r="E185" i="158" s="1"/>
  <c r="E20" i="158"/>
  <c r="J44" i="158"/>
  <c r="J69" i="158" s="1"/>
  <c r="J97" i="158" s="1"/>
  <c r="J119" i="158" s="1"/>
  <c r="J141" i="158" s="1"/>
  <c r="J185" i="158" s="1"/>
  <c r="J20" i="158"/>
  <c r="C163" i="158"/>
  <c r="C44" i="158"/>
  <c r="C69" i="158" s="1"/>
  <c r="C97" i="158" s="1"/>
  <c r="C119" i="158" s="1"/>
  <c r="C141" i="158" s="1"/>
  <c r="C185" i="158" s="1"/>
  <c r="C20" i="158"/>
  <c r="F45" i="158"/>
  <c r="F70" i="158" s="1"/>
  <c r="F98" i="158" s="1"/>
  <c r="F120" i="158" s="1"/>
  <c r="F142" i="158" s="1"/>
  <c r="F164" i="158" s="1"/>
  <c r="F21" i="158"/>
  <c r="K44" i="158"/>
  <c r="K69" i="158" s="1"/>
  <c r="K97" i="158" s="1"/>
  <c r="K119" i="158" s="1"/>
  <c r="K141" i="158" s="1"/>
  <c r="K163" i="158" s="1"/>
  <c r="K20" i="158"/>
  <c r="N21" i="158"/>
  <c r="N45" i="158"/>
  <c r="N70" i="158" s="1"/>
  <c r="N98" i="158" s="1"/>
  <c r="N120" i="158" s="1"/>
  <c r="N142" i="158" s="1"/>
  <c r="N164" i="158" s="1"/>
  <c r="M44" i="158"/>
  <c r="M69" i="158" s="1"/>
  <c r="M97" i="158" s="1"/>
  <c r="M119" i="158" s="1"/>
  <c r="M141" i="158" s="1"/>
  <c r="M185" i="158" s="1"/>
  <c r="M20" i="158"/>
  <c r="N163" i="158"/>
  <c r="K163" i="157"/>
  <c r="K44" i="157"/>
  <c r="K69" i="157" s="1"/>
  <c r="K97" i="157" s="1"/>
  <c r="K119" i="157" s="1"/>
  <c r="K141" i="157" s="1"/>
  <c r="K20" i="157"/>
  <c r="K185" i="157"/>
  <c r="P44" i="157"/>
  <c r="P69" i="157" s="1"/>
  <c r="P97" i="157" s="1"/>
  <c r="P119" i="157" s="1"/>
  <c r="P141" i="157" s="1"/>
  <c r="P185" i="157" s="1"/>
  <c r="P20" i="157"/>
  <c r="O44" i="157"/>
  <c r="O69" i="157" s="1"/>
  <c r="O97" i="157" s="1"/>
  <c r="O119" i="157" s="1"/>
  <c r="O141" i="157" s="1"/>
  <c r="O163" i="157" s="1"/>
  <c r="O20" i="157"/>
  <c r="L45" i="157"/>
  <c r="L70" i="157" s="1"/>
  <c r="L98" i="157" s="1"/>
  <c r="L120" i="157" s="1"/>
  <c r="L142" i="157" s="1"/>
  <c r="L186" i="157" s="1"/>
  <c r="L21" i="157"/>
  <c r="Q44" i="157"/>
  <c r="Q69" i="157" s="1"/>
  <c r="Q97" i="157" s="1"/>
  <c r="Q119" i="157" s="1"/>
  <c r="Q141" i="157" s="1"/>
  <c r="Q185" i="157" s="1"/>
  <c r="Q20" i="157"/>
  <c r="D45" i="157"/>
  <c r="D70" i="157" s="1"/>
  <c r="D98" i="157" s="1"/>
  <c r="D120" i="157" s="1"/>
  <c r="D142" i="157" s="1"/>
  <c r="D186" i="157" s="1"/>
  <c r="D21" i="157"/>
  <c r="F44" i="157"/>
  <c r="F69" i="157" s="1"/>
  <c r="F97" i="157" s="1"/>
  <c r="F119" i="157" s="1"/>
  <c r="F141" i="157" s="1"/>
  <c r="F185" i="157" s="1"/>
  <c r="F20" i="157"/>
  <c r="H45" i="157"/>
  <c r="H70" i="157" s="1"/>
  <c r="H98" i="157" s="1"/>
  <c r="H120" i="157" s="1"/>
  <c r="H142" i="157" s="1"/>
  <c r="H186" i="157" s="1"/>
  <c r="H21" i="157"/>
  <c r="I44" i="157"/>
  <c r="I69" i="157" s="1"/>
  <c r="I97" i="157" s="1"/>
  <c r="I119" i="157" s="1"/>
  <c r="I141" i="157" s="1"/>
  <c r="I185" i="157" s="1"/>
  <c r="I20" i="157"/>
  <c r="E44" i="157"/>
  <c r="E69" i="157" s="1"/>
  <c r="E97" i="157" s="1"/>
  <c r="E119" i="157" s="1"/>
  <c r="E141" i="157" s="1"/>
  <c r="E163" i="157" s="1"/>
  <c r="E20" i="157"/>
  <c r="G21" i="157"/>
  <c r="G45" i="157"/>
  <c r="G70" i="157" s="1"/>
  <c r="G98" i="157" s="1"/>
  <c r="G120" i="157" s="1"/>
  <c r="G142" i="157" s="1"/>
  <c r="G186" i="157" s="1"/>
  <c r="C20" i="157"/>
  <c r="C44" i="157"/>
  <c r="C69" i="157" s="1"/>
  <c r="C97" i="157" s="1"/>
  <c r="C119" i="157" s="1"/>
  <c r="C141" i="157" s="1"/>
  <c r="C185" i="157" s="1"/>
  <c r="J20" i="157"/>
  <c r="J44" i="157"/>
  <c r="J69" i="157" s="1"/>
  <c r="J97" i="157" s="1"/>
  <c r="J119" i="157" s="1"/>
  <c r="J141" i="157" s="1"/>
  <c r="J185" i="157" s="1"/>
  <c r="B20" i="157"/>
  <c r="B44" i="157"/>
  <c r="B69" i="157" s="1"/>
  <c r="B97" i="157" s="1"/>
  <c r="B119" i="157" s="1"/>
  <c r="B141" i="157" s="1"/>
  <c r="B185" i="157" s="1"/>
  <c r="M184" i="157"/>
  <c r="R184" i="157" s="1"/>
  <c r="E88" i="152" s="1"/>
  <c r="C162" i="157"/>
  <c r="R162" i="157" s="1"/>
  <c r="E27" i="152" s="1"/>
  <c r="M44" i="157"/>
  <c r="M69" i="157" s="1"/>
  <c r="M97" i="157" s="1"/>
  <c r="M119" i="157" s="1"/>
  <c r="M141" i="157" s="1"/>
  <c r="M163" i="157" s="1"/>
  <c r="M20" i="157"/>
  <c r="N20" i="157"/>
  <c r="N44" i="157"/>
  <c r="N69" i="157" s="1"/>
  <c r="N97" i="157" s="1"/>
  <c r="N119" i="157" s="1"/>
  <c r="N141" i="157" s="1"/>
  <c r="N185" i="157" s="1"/>
  <c r="B164" i="156"/>
  <c r="B186" i="156"/>
  <c r="B21" i="156"/>
  <c r="B45" i="156"/>
  <c r="B70" i="156" s="1"/>
  <c r="B98" i="156" s="1"/>
  <c r="B120" i="156" s="1"/>
  <c r="B142" i="156" s="1"/>
  <c r="I184" i="156"/>
  <c r="C163" i="156"/>
  <c r="C20" i="156"/>
  <c r="C44" i="156"/>
  <c r="C69" i="156" s="1"/>
  <c r="C97" i="156" s="1"/>
  <c r="C119" i="156" s="1"/>
  <c r="C141" i="156" s="1"/>
  <c r="C185" i="156" s="1"/>
  <c r="K44" i="156"/>
  <c r="K69" i="156" s="1"/>
  <c r="K97" i="156" s="1"/>
  <c r="K119" i="156" s="1"/>
  <c r="K141" i="156" s="1"/>
  <c r="K163" i="156" s="1"/>
  <c r="K20" i="156"/>
  <c r="J45" i="156"/>
  <c r="J70" i="156" s="1"/>
  <c r="J98" i="156" s="1"/>
  <c r="J120" i="156" s="1"/>
  <c r="J142" i="156" s="1"/>
  <c r="J164" i="156" s="1"/>
  <c r="J21" i="156"/>
  <c r="Q185" i="156"/>
  <c r="Q44" i="156"/>
  <c r="Q69" i="156" s="1"/>
  <c r="Q97" i="156" s="1"/>
  <c r="Q119" i="156" s="1"/>
  <c r="Q141" i="156" s="1"/>
  <c r="Q163" i="156" s="1"/>
  <c r="Q20" i="156"/>
  <c r="L186" i="156"/>
  <c r="L21" i="156"/>
  <c r="L45" i="156"/>
  <c r="L70" i="156" s="1"/>
  <c r="L98" i="156" s="1"/>
  <c r="L120" i="156" s="1"/>
  <c r="L142" i="156" s="1"/>
  <c r="L164" i="156" s="1"/>
  <c r="E20" i="156"/>
  <c r="E44" i="156"/>
  <c r="E69" i="156" s="1"/>
  <c r="E97" i="156" s="1"/>
  <c r="E119" i="156" s="1"/>
  <c r="E141" i="156" s="1"/>
  <c r="E163" i="156" s="1"/>
  <c r="H45" i="156"/>
  <c r="H70" i="156" s="1"/>
  <c r="H98" i="156" s="1"/>
  <c r="H120" i="156" s="1"/>
  <c r="H142" i="156" s="1"/>
  <c r="H164" i="156" s="1"/>
  <c r="H21" i="156"/>
  <c r="D186" i="156"/>
  <c r="D21" i="156"/>
  <c r="D45" i="156"/>
  <c r="D70" i="156" s="1"/>
  <c r="D98" i="156" s="1"/>
  <c r="D120" i="156" s="1"/>
  <c r="D142" i="156" s="1"/>
  <c r="D164" i="156" s="1"/>
  <c r="C162" i="156"/>
  <c r="S162" i="156" s="1"/>
  <c r="J27" i="152" s="1"/>
  <c r="K162" i="156"/>
  <c r="M162" i="156"/>
  <c r="P163" i="156"/>
  <c r="J163" i="156"/>
  <c r="R21" i="156"/>
  <c r="R45" i="156"/>
  <c r="R70" i="156" s="1"/>
  <c r="R98" i="156" s="1"/>
  <c r="R120" i="156" s="1"/>
  <c r="R142" i="156" s="1"/>
  <c r="R186" i="156" s="1"/>
  <c r="M20" i="156"/>
  <c r="M44" i="156"/>
  <c r="M69" i="156" s="1"/>
  <c r="M97" i="156" s="1"/>
  <c r="M119" i="156" s="1"/>
  <c r="M141" i="156" s="1"/>
  <c r="M185" i="156" s="1"/>
  <c r="P45" i="156"/>
  <c r="P70" i="156" s="1"/>
  <c r="P98" i="156" s="1"/>
  <c r="P120" i="156" s="1"/>
  <c r="P142" i="156" s="1"/>
  <c r="P186" i="156" s="1"/>
  <c r="P21" i="156"/>
  <c r="G20" i="156"/>
  <c r="G44" i="156"/>
  <c r="G69" i="156" s="1"/>
  <c r="G97" i="156" s="1"/>
  <c r="G119" i="156" s="1"/>
  <c r="G141" i="156" s="1"/>
  <c r="G185" i="156" s="1"/>
  <c r="O44" i="156"/>
  <c r="O69" i="156" s="1"/>
  <c r="O97" i="156" s="1"/>
  <c r="O119" i="156" s="1"/>
  <c r="O141" i="156" s="1"/>
  <c r="O185" i="156" s="1"/>
  <c r="O20" i="156"/>
  <c r="F21" i="156"/>
  <c r="F45" i="156"/>
  <c r="F70" i="156" s="1"/>
  <c r="F98" i="156" s="1"/>
  <c r="F120" i="156" s="1"/>
  <c r="F142" i="156" s="1"/>
  <c r="F186" i="156" s="1"/>
  <c r="N21" i="156"/>
  <c r="N45" i="156"/>
  <c r="N70" i="156" s="1"/>
  <c r="N98" i="156" s="1"/>
  <c r="N120" i="156" s="1"/>
  <c r="N142" i="156" s="1"/>
  <c r="N164" i="156" s="1"/>
  <c r="I44" i="156"/>
  <c r="I69" i="156" s="1"/>
  <c r="I97" i="156" s="1"/>
  <c r="I119" i="156" s="1"/>
  <c r="I141" i="156" s="1"/>
  <c r="I185" i="156" s="1"/>
  <c r="I20" i="156"/>
  <c r="C45" i="155"/>
  <c r="C70" i="155" s="1"/>
  <c r="C98" i="155" s="1"/>
  <c r="C120" i="155" s="1"/>
  <c r="C142" i="155" s="1"/>
  <c r="C186" i="155" s="1"/>
  <c r="C21" i="155"/>
  <c r="H22" i="155"/>
  <c r="H46" i="155"/>
  <c r="H71" i="155" s="1"/>
  <c r="H99" i="155" s="1"/>
  <c r="H121" i="155" s="1"/>
  <c r="H143" i="155" s="1"/>
  <c r="H187" i="155" s="1"/>
  <c r="J20" i="155"/>
  <c r="J44" i="155"/>
  <c r="J69" i="155" s="1"/>
  <c r="J97" i="155" s="1"/>
  <c r="J119" i="155" s="1"/>
  <c r="J141" i="155" s="1"/>
  <c r="J185" i="155" s="1"/>
  <c r="L22" i="155"/>
  <c r="L46" i="155"/>
  <c r="L71" i="155" s="1"/>
  <c r="L99" i="155" s="1"/>
  <c r="L121" i="155" s="1"/>
  <c r="L143" i="155" s="1"/>
  <c r="L187" i="155" s="1"/>
  <c r="R20" i="155"/>
  <c r="R44" i="155"/>
  <c r="R69" i="155" s="1"/>
  <c r="R97" i="155" s="1"/>
  <c r="R119" i="155" s="1"/>
  <c r="R141" i="155" s="1"/>
  <c r="R185" i="155" s="1"/>
  <c r="D22" i="155"/>
  <c r="D46" i="155"/>
  <c r="D71" i="155" s="1"/>
  <c r="D99" i="155" s="1"/>
  <c r="D121" i="155" s="1"/>
  <c r="D143" i="155" s="1"/>
  <c r="D187" i="155" s="1"/>
  <c r="Q21" i="155"/>
  <c r="Q45" i="155"/>
  <c r="Q70" i="155" s="1"/>
  <c r="Q98" i="155" s="1"/>
  <c r="Q120" i="155" s="1"/>
  <c r="Q142" i="155" s="1"/>
  <c r="Q186" i="155" s="1"/>
  <c r="F20" i="155"/>
  <c r="F44" i="155"/>
  <c r="F69" i="155" s="1"/>
  <c r="F97" i="155" s="1"/>
  <c r="F119" i="155" s="1"/>
  <c r="F141" i="155" s="1"/>
  <c r="F185" i="155" s="1"/>
  <c r="N162" i="155"/>
  <c r="B20" i="155"/>
  <c r="B44" i="155"/>
  <c r="B69" i="155" s="1"/>
  <c r="B97" i="155" s="1"/>
  <c r="B119" i="155" s="1"/>
  <c r="B141" i="155" s="1"/>
  <c r="B185" i="155" s="1"/>
  <c r="K185" i="155"/>
  <c r="K20" i="155"/>
  <c r="K44" i="155"/>
  <c r="K69" i="155" s="1"/>
  <c r="K97" i="155" s="1"/>
  <c r="K119" i="155" s="1"/>
  <c r="K141" i="155" s="1"/>
  <c r="K163" i="155" s="1"/>
  <c r="P22" i="155"/>
  <c r="P46" i="155"/>
  <c r="P71" i="155" s="1"/>
  <c r="P99" i="155" s="1"/>
  <c r="P121" i="155" s="1"/>
  <c r="P143" i="155" s="1"/>
  <c r="P165" i="155" s="1"/>
  <c r="C163" i="155"/>
  <c r="O163" i="155"/>
  <c r="G186" i="155"/>
  <c r="G164" i="155"/>
  <c r="G45" i="155"/>
  <c r="G70" i="155" s="1"/>
  <c r="G98" i="155" s="1"/>
  <c r="G120" i="155" s="1"/>
  <c r="G142" i="155" s="1"/>
  <c r="G21" i="155"/>
  <c r="R184" i="155"/>
  <c r="D186" i="155"/>
  <c r="Q163" i="155"/>
  <c r="H164" i="155"/>
  <c r="J162" i="155"/>
  <c r="S162" i="155" s="1"/>
  <c r="D27" i="152" s="1"/>
  <c r="L164" i="155"/>
  <c r="E163" i="155"/>
  <c r="F184" i="155"/>
  <c r="S184" i="155" s="1"/>
  <c r="D88" i="152" s="1"/>
  <c r="N185" i="155"/>
  <c r="N20" i="155"/>
  <c r="N44" i="155"/>
  <c r="N69" i="155" s="1"/>
  <c r="N97" i="155" s="1"/>
  <c r="N119" i="155" s="1"/>
  <c r="N141" i="155" s="1"/>
  <c r="N163" i="155" s="1"/>
  <c r="I21" i="155"/>
  <c r="I45" i="155"/>
  <c r="I70" i="155" s="1"/>
  <c r="I98" i="155" s="1"/>
  <c r="I120" i="155" s="1"/>
  <c r="I142" i="155" s="1"/>
  <c r="I164" i="155" s="1"/>
  <c r="M21" i="155"/>
  <c r="M45" i="155"/>
  <c r="M70" i="155" s="1"/>
  <c r="M98" i="155" s="1"/>
  <c r="M120" i="155" s="1"/>
  <c r="M142" i="155" s="1"/>
  <c r="M164" i="155" s="1"/>
  <c r="O164" i="155"/>
  <c r="O45" i="155"/>
  <c r="O70" i="155" s="1"/>
  <c r="O98" i="155" s="1"/>
  <c r="O120" i="155" s="1"/>
  <c r="O142" i="155" s="1"/>
  <c r="O186" i="155" s="1"/>
  <c r="O21" i="155"/>
  <c r="E186" i="155"/>
  <c r="E21" i="155"/>
  <c r="E45" i="155"/>
  <c r="E70" i="155" s="1"/>
  <c r="E98" i="155" s="1"/>
  <c r="E120" i="155" s="1"/>
  <c r="E142" i="155" s="1"/>
  <c r="E164" i="155" s="1"/>
  <c r="D44" i="154"/>
  <c r="D69" i="154" s="1"/>
  <c r="D97" i="154" s="1"/>
  <c r="D119" i="154" s="1"/>
  <c r="D141" i="154" s="1"/>
  <c r="D185" i="154" s="1"/>
  <c r="D20" i="154"/>
  <c r="Q21" i="154"/>
  <c r="Q45" i="154"/>
  <c r="Q70" i="154" s="1"/>
  <c r="Q98" i="154" s="1"/>
  <c r="Q120" i="154" s="1"/>
  <c r="Q142" i="154" s="1"/>
  <c r="Q186" i="154" s="1"/>
  <c r="B44" i="154"/>
  <c r="B69" i="154" s="1"/>
  <c r="B97" i="154" s="1"/>
  <c r="B119" i="154" s="1"/>
  <c r="B141" i="154" s="1"/>
  <c r="B185" i="154" s="1"/>
  <c r="B20" i="154"/>
  <c r="P44" i="154"/>
  <c r="P69" i="154" s="1"/>
  <c r="P97" i="154" s="1"/>
  <c r="P119" i="154" s="1"/>
  <c r="P141" i="154" s="1"/>
  <c r="P185" i="154" s="1"/>
  <c r="P20" i="154"/>
  <c r="N20" i="154"/>
  <c r="N44" i="154"/>
  <c r="N69" i="154" s="1"/>
  <c r="N97" i="154" s="1"/>
  <c r="N119" i="154" s="1"/>
  <c r="N141" i="154" s="1"/>
  <c r="N185" i="154" s="1"/>
  <c r="O45" i="154"/>
  <c r="O70" i="154" s="1"/>
  <c r="O98" i="154" s="1"/>
  <c r="O120" i="154" s="1"/>
  <c r="O142" i="154" s="1"/>
  <c r="O186" i="154" s="1"/>
  <c r="O21" i="154"/>
  <c r="M21" i="154"/>
  <c r="M45" i="154"/>
  <c r="M70" i="154" s="1"/>
  <c r="M98" i="154" s="1"/>
  <c r="M120" i="154" s="1"/>
  <c r="M142" i="154" s="1"/>
  <c r="M186" i="154" s="1"/>
  <c r="E163" i="154"/>
  <c r="F162" i="154"/>
  <c r="S162" i="154" s="1"/>
  <c r="I27" i="152" s="1"/>
  <c r="I21" i="154"/>
  <c r="I45" i="154"/>
  <c r="I70" i="154" s="1"/>
  <c r="I98" i="154" s="1"/>
  <c r="I120" i="154" s="1"/>
  <c r="I142" i="154" s="1"/>
  <c r="I164" i="154" s="1"/>
  <c r="R44" i="154"/>
  <c r="R69" i="154" s="1"/>
  <c r="R97" i="154" s="1"/>
  <c r="R119" i="154" s="1"/>
  <c r="R141" i="154" s="1"/>
  <c r="R163" i="154" s="1"/>
  <c r="R20" i="154"/>
  <c r="C45" i="154"/>
  <c r="C70" i="154" s="1"/>
  <c r="C98" i="154" s="1"/>
  <c r="C120" i="154" s="1"/>
  <c r="C142" i="154" s="1"/>
  <c r="C164" i="154" s="1"/>
  <c r="C21" i="154"/>
  <c r="H44" i="154"/>
  <c r="H69" i="154" s="1"/>
  <c r="H97" i="154" s="1"/>
  <c r="H119" i="154" s="1"/>
  <c r="H141" i="154" s="1"/>
  <c r="H163" i="154" s="1"/>
  <c r="H20" i="154"/>
  <c r="G45" i="154"/>
  <c r="G70" i="154" s="1"/>
  <c r="G98" i="154" s="1"/>
  <c r="G120" i="154" s="1"/>
  <c r="G142" i="154" s="1"/>
  <c r="G164" i="154" s="1"/>
  <c r="G21" i="154"/>
  <c r="L185" i="154"/>
  <c r="L163" i="154"/>
  <c r="L44" i="154"/>
  <c r="L69" i="154" s="1"/>
  <c r="L97" i="154" s="1"/>
  <c r="L119" i="154" s="1"/>
  <c r="L141" i="154" s="1"/>
  <c r="L20" i="154"/>
  <c r="K186" i="154"/>
  <c r="K164" i="154"/>
  <c r="K45" i="154"/>
  <c r="K70" i="154" s="1"/>
  <c r="K98" i="154" s="1"/>
  <c r="K120" i="154" s="1"/>
  <c r="K142" i="154" s="1"/>
  <c r="K21" i="154"/>
  <c r="J185" i="154"/>
  <c r="J163" i="154"/>
  <c r="J44" i="154"/>
  <c r="J69" i="154" s="1"/>
  <c r="J97" i="154" s="1"/>
  <c r="J119" i="154" s="1"/>
  <c r="J141" i="154" s="1"/>
  <c r="J20" i="154"/>
  <c r="R162" i="154"/>
  <c r="C163" i="154"/>
  <c r="H162" i="154"/>
  <c r="G163" i="154"/>
  <c r="L184" i="154"/>
  <c r="K185" i="154"/>
  <c r="J184" i="154"/>
  <c r="E21" i="154"/>
  <c r="E45" i="154"/>
  <c r="E70" i="154" s="1"/>
  <c r="E98" i="154" s="1"/>
  <c r="E120" i="154" s="1"/>
  <c r="E142" i="154" s="1"/>
  <c r="E186" i="154" s="1"/>
  <c r="F44" i="154"/>
  <c r="F69" i="154" s="1"/>
  <c r="F97" i="154" s="1"/>
  <c r="F119" i="154" s="1"/>
  <c r="F141" i="154" s="1"/>
  <c r="F185" i="154" s="1"/>
  <c r="F20" i="154"/>
  <c r="L44" i="153"/>
  <c r="L69" i="153" s="1"/>
  <c r="L97" i="153" s="1"/>
  <c r="L119" i="153" s="1"/>
  <c r="L141" i="153" s="1"/>
  <c r="L185" i="153" s="1"/>
  <c r="L20" i="153"/>
  <c r="M44" i="153"/>
  <c r="M69" i="153" s="1"/>
  <c r="M97" i="153" s="1"/>
  <c r="M119" i="153" s="1"/>
  <c r="M20" i="153"/>
  <c r="F46" i="153"/>
  <c r="F71" i="153" s="1"/>
  <c r="F99" i="153" s="1"/>
  <c r="F121" i="153" s="1"/>
  <c r="F22" i="153"/>
  <c r="D44" i="153"/>
  <c r="D69" i="153" s="1"/>
  <c r="D97" i="153" s="1"/>
  <c r="D119" i="153" s="1"/>
  <c r="D20" i="153"/>
  <c r="E20" i="153"/>
  <c r="E44" i="153"/>
  <c r="E69" i="153" s="1"/>
  <c r="E97" i="153" s="1"/>
  <c r="E119" i="153" s="1"/>
  <c r="C45" i="153"/>
  <c r="C70" i="153" s="1"/>
  <c r="C98" i="153" s="1"/>
  <c r="C120" i="153" s="1"/>
  <c r="C21" i="153"/>
  <c r="Q21" i="153"/>
  <c r="Q45" i="153"/>
  <c r="Q70" i="153" s="1"/>
  <c r="Q98" i="153" s="1"/>
  <c r="Q120" i="153" s="1"/>
  <c r="P44" i="153"/>
  <c r="P69" i="153" s="1"/>
  <c r="P97" i="153" s="1"/>
  <c r="P119" i="153" s="1"/>
  <c r="P20" i="153"/>
  <c r="H44" i="153"/>
  <c r="H69" i="153" s="1"/>
  <c r="H97" i="153" s="1"/>
  <c r="H119" i="153" s="1"/>
  <c r="H20" i="153"/>
  <c r="K45" i="153"/>
  <c r="K70" i="153" s="1"/>
  <c r="K98" i="153" s="1"/>
  <c r="K120" i="153" s="1"/>
  <c r="K21" i="153"/>
  <c r="I21" i="153"/>
  <c r="I45" i="153"/>
  <c r="I70" i="153" s="1"/>
  <c r="I98" i="153" s="1"/>
  <c r="I120" i="153" s="1"/>
  <c r="O45" i="153"/>
  <c r="O70" i="153" s="1"/>
  <c r="O98" i="153" s="1"/>
  <c r="O120" i="153" s="1"/>
  <c r="O21" i="153"/>
  <c r="N46" i="153"/>
  <c r="N71" i="153" s="1"/>
  <c r="N99" i="153" s="1"/>
  <c r="N121" i="153" s="1"/>
  <c r="N22" i="153"/>
  <c r="Q185" i="153"/>
  <c r="G45" i="153"/>
  <c r="G70" i="153" s="1"/>
  <c r="G98" i="153" s="1"/>
  <c r="G120" i="153" s="1"/>
  <c r="G21" i="153"/>
  <c r="H162" i="153"/>
  <c r="F13" i="147"/>
  <c r="V13" i="147" s="1"/>
  <c r="T11" i="114"/>
  <c r="F12" i="147"/>
  <c r="V12" i="147" s="1"/>
  <c r="F8" i="147"/>
  <c r="V8" i="147" s="1"/>
  <c r="F9" i="147"/>
  <c r="V9" i="147" s="1"/>
  <c r="F10" i="147"/>
  <c r="V10" i="147" s="1"/>
  <c r="F11" i="147"/>
  <c r="V11" i="147" s="1"/>
  <c r="L8" i="147"/>
  <c r="T11" i="147"/>
  <c r="T10" i="147"/>
  <c r="T15" i="147"/>
  <c r="T9" i="147"/>
  <c r="L14" i="147"/>
  <c r="L13" i="147"/>
  <c r="L12" i="147"/>
  <c r="L16" i="147"/>
  <c r="P7" i="108"/>
  <c r="O7" i="108"/>
  <c r="O8" i="108"/>
  <c r="P8" i="108"/>
  <c r="O9" i="108"/>
  <c r="P9" i="108"/>
  <c r="H36" i="147"/>
  <c r="P36" i="147" s="1"/>
  <c r="N35" i="108"/>
  <c r="H13" i="147"/>
  <c r="X13" i="147" s="1"/>
  <c r="H26" i="147"/>
  <c r="X26" i="147" s="1"/>
  <c r="H14" i="147"/>
  <c r="X14" i="147" s="1"/>
  <c r="H27" i="147"/>
  <c r="P27" i="147" s="1"/>
  <c r="H33" i="147"/>
  <c r="P33" i="147" s="1"/>
  <c r="H15" i="147"/>
  <c r="X15" i="147" s="1"/>
  <c r="H21" i="147"/>
  <c r="P21" i="147" s="1"/>
  <c r="H34" i="147"/>
  <c r="X34" i="147" s="1"/>
  <c r="H9" i="147"/>
  <c r="X9" i="147" s="1"/>
  <c r="H22" i="147"/>
  <c r="X22" i="147" s="1"/>
  <c r="H35" i="147"/>
  <c r="P35" i="147" s="1"/>
  <c r="H10" i="147"/>
  <c r="X10" i="147" s="1"/>
  <c r="H23" i="147"/>
  <c r="P23" i="147" s="1"/>
  <c r="H29" i="147"/>
  <c r="P29" i="147" s="1"/>
  <c r="H11" i="147"/>
  <c r="P11" i="147" s="1"/>
  <c r="H17" i="147"/>
  <c r="X17" i="147" s="1"/>
  <c r="H30" i="147"/>
  <c r="X30" i="147" s="1"/>
  <c r="H18" i="147"/>
  <c r="P18" i="147" s="1"/>
  <c r="H31" i="147"/>
  <c r="X31" i="147" s="1"/>
  <c r="H19" i="147"/>
  <c r="P19" i="147" s="1"/>
  <c r="H25" i="147"/>
  <c r="P25" i="147" s="1"/>
  <c r="K36" i="108"/>
  <c r="H8" i="147"/>
  <c r="X8" i="147" s="1"/>
  <c r="H12" i="147"/>
  <c r="X12" i="147" s="1"/>
  <c r="H32" i="147"/>
  <c r="P32" i="147" s="1"/>
  <c r="H28" i="147"/>
  <c r="P28" i="147" s="1"/>
  <c r="H16" i="147"/>
  <c r="X16" i="147" s="1"/>
  <c r="H20" i="147"/>
  <c r="P20" i="147" s="1"/>
  <c r="H24" i="147"/>
  <c r="P24" i="147" s="1"/>
  <c r="N36" i="108"/>
  <c r="P12" i="108"/>
  <c r="O12" i="108"/>
  <c r="P16" i="108"/>
  <c r="O16" i="108"/>
  <c r="P20" i="108"/>
  <c r="O20" i="108"/>
  <c r="P24" i="108"/>
  <c r="O24" i="108"/>
  <c r="O28" i="108"/>
  <c r="P28" i="108"/>
  <c r="P32" i="108"/>
  <c r="O32" i="108"/>
  <c r="H32" i="127"/>
  <c r="J7" i="127"/>
  <c r="I32" i="127"/>
  <c r="I7" i="127"/>
  <c r="J32" i="127"/>
  <c r="H8" i="127"/>
  <c r="J8" i="127"/>
  <c r="H7" i="127"/>
  <c r="H31" i="148"/>
  <c r="G31" i="148"/>
  <c r="F31" i="148"/>
  <c r="J31" i="148"/>
  <c r="I31" i="148"/>
  <c r="P33" i="114"/>
  <c r="P23" i="114"/>
  <c r="P16" i="114"/>
  <c r="Q16" i="114" s="1"/>
  <c r="T16" i="114" s="1"/>
  <c r="P28" i="114"/>
  <c r="P30" i="114"/>
  <c r="P25" i="114"/>
  <c r="P18" i="114"/>
  <c r="P32" i="114"/>
  <c r="P27" i="114"/>
  <c r="P22" i="114"/>
  <c r="P20" i="114"/>
  <c r="P15" i="114"/>
  <c r="P34" i="114"/>
  <c r="P29" i="114"/>
  <c r="P24" i="114"/>
  <c r="P31" i="114"/>
  <c r="P26" i="114"/>
  <c r="P21" i="114"/>
  <c r="P17" i="114"/>
  <c r="P19" i="114"/>
  <c r="X19" i="147"/>
  <c r="O35" i="147"/>
  <c r="X27" i="147"/>
  <c r="V18" i="152"/>
  <c r="D14" i="112"/>
  <c r="C8" i="116"/>
  <c r="V37" i="152"/>
  <c r="W32" i="147"/>
  <c r="W28" i="147"/>
  <c r="X35" i="147"/>
  <c r="X23" i="147"/>
  <c r="P31" i="147"/>
  <c r="W20" i="147"/>
  <c r="P26" i="147"/>
  <c r="O23" i="147"/>
  <c r="O31" i="147"/>
  <c r="P22" i="147"/>
  <c r="W24" i="147"/>
  <c r="P30" i="147"/>
  <c r="O19" i="147"/>
  <c r="O27" i="147"/>
  <c r="P34" i="147"/>
  <c r="P15" i="147"/>
  <c r="O9" i="147"/>
  <c r="P10" i="147"/>
  <c r="O13" i="147"/>
  <c r="P14" i="147"/>
  <c r="O17" i="147"/>
  <c r="X20" i="147"/>
  <c r="W21" i="147"/>
  <c r="X24" i="147"/>
  <c r="W25" i="147"/>
  <c r="X28" i="147"/>
  <c r="W29" i="147"/>
  <c r="X32" i="147"/>
  <c r="W33" i="147"/>
  <c r="X36" i="147"/>
  <c r="X11" i="147"/>
  <c r="O8" i="147"/>
  <c r="P9" i="147"/>
  <c r="O12" i="147"/>
  <c r="P13" i="147"/>
  <c r="O16" i="147"/>
  <c r="P17" i="147"/>
  <c r="W18" i="147"/>
  <c r="X21" i="147"/>
  <c r="W22" i="147"/>
  <c r="W26" i="147"/>
  <c r="X29" i="147"/>
  <c r="W30" i="147"/>
  <c r="X33" i="147"/>
  <c r="W34" i="147"/>
  <c r="O10" i="147"/>
  <c r="O14" i="147"/>
  <c r="P8" i="147"/>
  <c r="O11" i="147"/>
  <c r="P12" i="147"/>
  <c r="O15" i="147"/>
  <c r="P16" i="147"/>
  <c r="P39" i="147" l="1"/>
  <c r="B185" i="160"/>
  <c r="R185" i="160" s="1"/>
  <c r="L89" i="152" s="1"/>
  <c r="J163" i="160"/>
  <c r="R27" i="152"/>
  <c r="F185" i="160"/>
  <c r="R184" i="160"/>
  <c r="L88" i="152" s="1"/>
  <c r="R88" i="152" s="1"/>
  <c r="Q163" i="159"/>
  <c r="F163" i="159"/>
  <c r="P163" i="159"/>
  <c r="N185" i="159"/>
  <c r="L163" i="159"/>
  <c r="M163" i="159"/>
  <c r="Q27" i="152"/>
  <c r="F186" i="158"/>
  <c r="N186" i="158"/>
  <c r="K185" i="158"/>
  <c r="R185" i="158" s="1"/>
  <c r="K89" i="152" s="1"/>
  <c r="E163" i="158"/>
  <c r="G163" i="158"/>
  <c r="B163" i="158"/>
  <c r="L163" i="158"/>
  <c r="H163" i="158"/>
  <c r="R184" i="158"/>
  <c r="K88" i="152" s="1"/>
  <c r="Q88" i="152" s="1"/>
  <c r="D163" i="158"/>
  <c r="M163" i="158"/>
  <c r="J163" i="158"/>
  <c r="Q163" i="158"/>
  <c r="N163" i="157"/>
  <c r="M185" i="157"/>
  <c r="P88" i="152"/>
  <c r="H186" i="156"/>
  <c r="J186" i="156"/>
  <c r="P27" i="152"/>
  <c r="E185" i="156"/>
  <c r="K185" i="156"/>
  <c r="S185" i="156" s="1"/>
  <c r="J89" i="152" s="1"/>
  <c r="S185" i="155"/>
  <c r="D89" i="152" s="1"/>
  <c r="I186" i="155"/>
  <c r="M186" i="155"/>
  <c r="B163" i="155"/>
  <c r="O87" i="152"/>
  <c r="S87" i="152" s="1"/>
  <c r="V87" i="152" s="1"/>
  <c r="W87" i="152" s="1"/>
  <c r="X87" i="152" s="1"/>
  <c r="C186" i="154"/>
  <c r="H185" i="154"/>
  <c r="S185" i="154" s="1"/>
  <c r="I89" i="152" s="1"/>
  <c r="R185" i="154"/>
  <c r="I186" i="154"/>
  <c r="E164" i="154"/>
  <c r="L163" i="153"/>
  <c r="O26" i="152"/>
  <c r="S26" i="152" s="1"/>
  <c r="C163" i="153"/>
  <c r="R184" i="153"/>
  <c r="E162" i="153"/>
  <c r="J185" i="153"/>
  <c r="N8" i="147"/>
  <c r="N9" i="147"/>
  <c r="N12" i="147"/>
  <c r="N11" i="147"/>
  <c r="N13" i="147"/>
  <c r="N143" i="153"/>
  <c r="N187" i="153" s="1"/>
  <c r="R141" i="153"/>
  <c r="R163" i="153" s="1"/>
  <c r="C142" i="153"/>
  <c r="C186" i="153" s="1"/>
  <c r="D185" i="153"/>
  <c r="D141" i="153"/>
  <c r="P141" i="153"/>
  <c r="P163" i="153" s="1"/>
  <c r="J45" i="153"/>
  <c r="J70" i="153" s="1"/>
  <c r="J98" i="153" s="1"/>
  <c r="J120" i="153" s="1"/>
  <c r="J21" i="153"/>
  <c r="O142" i="153"/>
  <c r="O186" i="153" s="1"/>
  <c r="H141" i="153"/>
  <c r="H185" i="153" s="1"/>
  <c r="Q186" i="153"/>
  <c r="Q142" i="153"/>
  <c r="Q164" i="153" s="1"/>
  <c r="E141" i="153"/>
  <c r="E185" i="153" s="1"/>
  <c r="G185" i="153"/>
  <c r="B184" i="153"/>
  <c r="S184" i="153" s="1"/>
  <c r="C88" i="152" s="1"/>
  <c r="O88" i="152" s="1"/>
  <c r="D162" i="153"/>
  <c r="S162" i="153" s="1"/>
  <c r="C27" i="152" s="1"/>
  <c r="L184" i="153"/>
  <c r="J184" i="153"/>
  <c r="K142" i="153"/>
  <c r="K186" i="153" s="1"/>
  <c r="B141" i="153"/>
  <c r="B163" i="153" s="1"/>
  <c r="G142" i="153"/>
  <c r="G186" i="153" s="1"/>
  <c r="I142" i="153"/>
  <c r="I164" i="153" s="1"/>
  <c r="F143" i="153"/>
  <c r="F165" i="153" s="1"/>
  <c r="M141" i="153"/>
  <c r="M185" i="153" s="1"/>
  <c r="B45" i="153"/>
  <c r="B70" i="153" s="1"/>
  <c r="B98" i="153" s="1"/>
  <c r="B120" i="153" s="1"/>
  <c r="B21" i="153"/>
  <c r="R21" i="153"/>
  <c r="R45" i="153"/>
  <c r="R70" i="153" s="1"/>
  <c r="R98" i="153" s="1"/>
  <c r="R120" i="153" s="1"/>
  <c r="W37" i="152"/>
  <c r="X37" i="152" s="1"/>
  <c r="AA37" i="152" s="1"/>
  <c r="W18" i="152"/>
  <c r="J21" i="160"/>
  <c r="J45" i="160"/>
  <c r="J70" i="160" s="1"/>
  <c r="J98" i="160" s="1"/>
  <c r="J120" i="160" s="1"/>
  <c r="J142" i="160" s="1"/>
  <c r="J186" i="160" s="1"/>
  <c r="N21" i="160"/>
  <c r="N45" i="160"/>
  <c r="N70" i="160" s="1"/>
  <c r="N98" i="160" s="1"/>
  <c r="N120" i="160" s="1"/>
  <c r="N142" i="160" s="1"/>
  <c r="N186" i="160" s="1"/>
  <c r="H164" i="160"/>
  <c r="H45" i="160"/>
  <c r="H70" i="160" s="1"/>
  <c r="H98" i="160" s="1"/>
  <c r="H120" i="160" s="1"/>
  <c r="H142" i="160" s="1"/>
  <c r="H186" i="160" s="1"/>
  <c r="H21" i="160"/>
  <c r="L45" i="160"/>
  <c r="L70" i="160" s="1"/>
  <c r="L98" i="160" s="1"/>
  <c r="L120" i="160" s="1"/>
  <c r="L142" i="160" s="1"/>
  <c r="L186" i="160" s="1"/>
  <c r="L21" i="160"/>
  <c r="D45" i="160"/>
  <c r="D70" i="160" s="1"/>
  <c r="D98" i="160" s="1"/>
  <c r="D120" i="160" s="1"/>
  <c r="D142" i="160" s="1"/>
  <c r="D186" i="160" s="1"/>
  <c r="D21" i="160"/>
  <c r="O47" i="160"/>
  <c r="O72" i="160" s="1"/>
  <c r="O100" i="160" s="1"/>
  <c r="O122" i="160" s="1"/>
  <c r="O144" i="160" s="1"/>
  <c r="O188" i="160" s="1"/>
  <c r="O23" i="160"/>
  <c r="G46" i="160"/>
  <c r="G71" i="160" s="1"/>
  <c r="G99" i="160" s="1"/>
  <c r="G121" i="160" s="1"/>
  <c r="G143" i="160" s="1"/>
  <c r="G165" i="160" s="1"/>
  <c r="G22" i="160"/>
  <c r="Q185" i="160"/>
  <c r="B45" i="160"/>
  <c r="B70" i="160" s="1"/>
  <c r="B98" i="160" s="1"/>
  <c r="B120" i="160" s="1"/>
  <c r="B142" i="160" s="1"/>
  <c r="B164" i="160" s="1"/>
  <c r="B21" i="160"/>
  <c r="C164" i="160"/>
  <c r="H163" i="160"/>
  <c r="L163" i="160"/>
  <c r="K164" i="160"/>
  <c r="D163" i="160"/>
  <c r="R163" i="160" s="1"/>
  <c r="L28" i="152" s="1"/>
  <c r="O165" i="160"/>
  <c r="E163" i="160"/>
  <c r="G164" i="160"/>
  <c r="P163" i="160"/>
  <c r="I21" i="160"/>
  <c r="I45" i="160"/>
  <c r="I70" i="160" s="1"/>
  <c r="I98" i="160" s="1"/>
  <c r="I120" i="160" s="1"/>
  <c r="I142" i="160" s="1"/>
  <c r="I186" i="160" s="1"/>
  <c r="F21" i="160"/>
  <c r="F45" i="160"/>
  <c r="F70" i="160" s="1"/>
  <c r="F98" i="160" s="1"/>
  <c r="F120" i="160" s="1"/>
  <c r="F142" i="160" s="1"/>
  <c r="F164" i="160" s="1"/>
  <c r="C187" i="160"/>
  <c r="C165" i="160"/>
  <c r="C46" i="160"/>
  <c r="C71" i="160" s="1"/>
  <c r="C99" i="160" s="1"/>
  <c r="C121" i="160" s="1"/>
  <c r="C143" i="160" s="1"/>
  <c r="C22" i="160"/>
  <c r="M186" i="160"/>
  <c r="M164" i="160"/>
  <c r="M45" i="160"/>
  <c r="M70" i="160" s="1"/>
  <c r="M98" i="160" s="1"/>
  <c r="M120" i="160" s="1"/>
  <c r="M142" i="160" s="1"/>
  <c r="M21" i="160"/>
  <c r="K187" i="160"/>
  <c r="K165" i="160"/>
  <c r="K46" i="160"/>
  <c r="K71" i="160" s="1"/>
  <c r="K99" i="160" s="1"/>
  <c r="K121" i="160" s="1"/>
  <c r="K143" i="160" s="1"/>
  <c r="K22" i="160"/>
  <c r="E186" i="160"/>
  <c r="E164" i="160"/>
  <c r="E45" i="160"/>
  <c r="E70" i="160" s="1"/>
  <c r="E98" i="160" s="1"/>
  <c r="E120" i="160" s="1"/>
  <c r="E142" i="160" s="1"/>
  <c r="E21" i="160"/>
  <c r="P186" i="160"/>
  <c r="P164" i="160"/>
  <c r="P45" i="160"/>
  <c r="P70" i="160" s="1"/>
  <c r="P98" i="160" s="1"/>
  <c r="P120" i="160" s="1"/>
  <c r="P142" i="160" s="1"/>
  <c r="P21" i="160"/>
  <c r="Q21" i="160"/>
  <c r="Q45" i="160"/>
  <c r="Q70" i="160" s="1"/>
  <c r="Q98" i="160" s="1"/>
  <c r="Q120" i="160" s="1"/>
  <c r="Q142" i="160" s="1"/>
  <c r="Q164" i="160" s="1"/>
  <c r="I45" i="159"/>
  <c r="I70" i="159" s="1"/>
  <c r="I98" i="159" s="1"/>
  <c r="I120" i="159" s="1"/>
  <c r="I142" i="159" s="1"/>
  <c r="I164" i="159" s="1"/>
  <c r="I21" i="159"/>
  <c r="Q45" i="159"/>
  <c r="Q70" i="159" s="1"/>
  <c r="Q98" i="159" s="1"/>
  <c r="Q120" i="159" s="1"/>
  <c r="Q142" i="159" s="1"/>
  <c r="Q164" i="159" s="1"/>
  <c r="Q21" i="159"/>
  <c r="P45" i="159"/>
  <c r="P70" i="159" s="1"/>
  <c r="P98" i="159" s="1"/>
  <c r="P120" i="159" s="1"/>
  <c r="P142" i="159" s="1"/>
  <c r="P186" i="159" s="1"/>
  <c r="P21" i="159"/>
  <c r="N45" i="159"/>
  <c r="N70" i="159" s="1"/>
  <c r="N98" i="159" s="1"/>
  <c r="N120" i="159" s="1"/>
  <c r="N142" i="159" s="1"/>
  <c r="N164" i="159" s="1"/>
  <c r="N21" i="159"/>
  <c r="M186" i="159"/>
  <c r="M164" i="159"/>
  <c r="M45" i="159"/>
  <c r="M70" i="159" s="1"/>
  <c r="M98" i="159" s="1"/>
  <c r="M120" i="159" s="1"/>
  <c r="M142" i="159" s="1"/>
  <c r="M21" i="159"/>
  <c r="K187" i="159"/>
  <c r="K165" i="159"/>
  <c r="K46" i="159"/>
  <c r="K71" i="159" s="1"/>
  <c r="K99" i="159" s="1"/>
  <c r="K121" i="159" s="1"/>
  <c r="K143" i="159" s="1"/>
  <c r="K22" i="159"/>
  <c r="J163" i="159"/>
  <c r="C186" i="159"/>
  <c r="B163" i="159"/>
  <c r="O164" i="159"/>
  <c r="H163" i="159"/>
  <c r="D163" i="159"/>
  <c r="K164" i="159"/>
  <c r="E163" i="159"/>
  <c r="I185" i="159"/>
  <c r="R185" i="159" s="1"/>
  <c r="F89" i="152" s="1"/>
  <c r="G164" i="159"/>
  <c r="J45" i="159"/>
  <c r="J70" i="159" s="1"/>
  <c r="J98" i="159" s="1"/>
  <c r="J120" i="159" s="1"/>
  <c r="J142" i="159" s="1"/>
  <c r="J186" i="159" s="1"/>
  <c r="J21" i="159"/>
  <c r="C187" i="159"/>
  <c r="C46" i="159"/>
  <c r="C71" i="159" s="1"/>
  <c r="C99" i="159" s="1"/>
  <c r="C121" i="159" s="1"/>
  <c r="C143" i="159" s="1"/>
  <c r="C165" i="159" s="1"/>
  <c r="C22" i="159"/>
  <c r="B164" i="159"/>
  <c r="B45" i="159"/>
  <c r="B70" i="159" s="1"/>
  <c r="B98" i="159" s="1"/>
  <c r="B120" i="159" s="1"/>
  <c r="B142" i="159" s="1"/>
  <c r="B186" i="159" s="1"/>
  <c r="B21" i="159"/>
  <c r="O46" i="159"/>
  <c r="O71" i="159" s="1"/>
  <c r="O99" i="159" s="1"/>
  <c r="O121" i="159" s="1"/>
  <c r="O143" i="159" s="1"/>
  <c r="O187" i="159" s="1"/>
  <c r="O22" i="159"/>
  <c r="H45" i="159"/>
  <c r="H70" i="159" s="1"/>
  <c r="H98" i="159" s="1"/>
  <c r="H120" i="159" s="1"/>
  <c r="H142" i="159" s="1"/>
  <c r="H186" i="159" s="1"/>
  <c r="H21" i="159"/>
  <c r="D164" i="159"/>
  <c r="D45" i="159"/>
  <c r="D70" i="159" s="1"/>
  <c r="D98" i="159" s="1"/>
  <c r="D120" i="159" s="1"/>
  <c r="D142" i="159" s="1"/>
  <c r="D186" i="159" s="1"/>
  <c r="D21" i="159"/>
  <c r="E164" i="159"/>
  <c r="E45" i="159"/>
  <c r="E70" i="159" s="1"/>
  <c r="E98" i="159" s="1"/>
  <c r="E120" i="159" s="1"/>
  <c r="E142" i="159" s="1"/>
  <c r="E186" i="159" s="1"/>
  <c r="E21" i="159"/>
  <c r="G46" i="159"/>
  <c r="G71" i="159" s="1"/>
  <c r="G99" i="159" s="1"/>
  <c r="G121" i="159" s="1"/>
  <c r="G143" i="159" s="1"/>
  <c r="G187" i="159" s="1"/>
  <c r="G22" i="159"/>
  <c r="F45" i="159"/>
  <c r="F70" i="159" s="1"/>
  <c r="F98" i="159" s="1"/>
  <c r="F120" i="159" s="1"/>
  <c r="F142" i="159" s="1"/>
  <c r="F186" i="159" s="1"/>
  <c r="F21" i="159"/>
  <c r="L164" i="159"/>
  <c r="L45" i="159"/>
  <c r="L70" i="159" s="1"/>
  <c r="L98" i="159" s="1"/>
  <c r="L120" i="159" s="1"/>
  <c r="L142" i="159" s="1"/>
  <c r="L186" i="159" s="1"/>
  <c r="L21" i="159"/>
  <c r="I163" i="158"/>
  <c r="M45" i="158"/>
  <c r="M70" i="158" s="1"/>
  <c r="M98" i="158" s="1"/>
  <c r="M120" i="158" s="1"/>
  <c r="M142" i="158" s="1"/>
  <c r="M186" i="158" s="1"/>
  <c r="M21" i="158"/>
  <c r="M164" i="158"/>
  <c r="K45" i="158"/>
  <c r="K70" i="158" s="1"/>
  <c r="K98" i="158" s="1"/>
  <c r="K120" i="158" s="1"/>
  <c r="K142" i="158" s="1"/>
  <c r="K164" i="158" s="1"/>
  <c r="K21" i="158"/>
  <c r="F187" i="158"/>
  <c r="F46" i="158"/>
  <c r="F71" i="158" s="1"/>
  <c r="F99" i="158" s="1"/>
  <c r="F121" i="158" s="1"/>
  <c r="F143" i="158" s="1"/>
  <c r="F165" i="158" s="1"/>
  <c r="F22" i="158"/>
  <c r="C45" i="158"/>
  <c r="C70" i="158" s="1"/>
  <c r="C98" i="158" s="1"/>
  <c r="C120" i="158" s="1"/>
  <c r="C142" i="158" s="1"/>
  <c r="C186" i="158" s="1"/>
  <c r="C21" i="158"/>
  <c r="J45" i="158"/>
  <c r="J70" i="158" s="1"/>
  <c r="J98" i="158" s="1"/>
  <c r="J120" i="158" s="1"/>
  <c r="J142" i="158" s="1"/>
  <c r="J164" i="158" s="1"/>
  <c r="J21" i="158"/>
  <c r="E45" i="158"/>
  <c r="E70" i="158" s="1"/>
  <c r="E98" i="158" s="1"/>
  <c r="E120" i="158" s="1"/>
  <c r="E142" i="158" s="1"/>
  <c r="E186" i="158" s="1"/>
  <c r="E21" i="158"/>
  <c r="D45" i="158"/>
  <c r="D70" i="158" s="1"/>
  <c r="D98" i="158" s="1"/>
  <c r="D120" i="158" s="1"/>
  <c r="D142" i="158" s="1"/>
  <c r="D186" i="158" s="1"/>
  <c r="D21" i="158"/>
  <c r="O45" i="158"/>
  <c r="O70" i="158" s="1"/>
  <c r="O98" i="158" s="1"/>
  <c r="O120" i="158" s="1"/>
  <c r="O142" i="158" s="1"/>
  <c r="O186" i="158" s="1"/>
  <c r="O21" i="158"/>
  <c r="Q45" i="158"/>
  <c r="Q70" i="158" s="1"/>
  <c r="Q98" i="158" s="1"/>
  <c r="Q120" i="158" s="1"/>
  <c r="Q142" i="158" s="1"/>
  <c r="Q186" i="158" s="1"/>
  <c r="Q21" i="158"/>
  <c r="G45" i="158"/>
  <c r="G70" i="158" s="1"/>
  <c r="G98" i="158" s="1"/>
  <c r="G120" i="158" s="1"/>
  <c r="G142" i="158" s="1"/>
  <c r="G186" i="158" s="1"/>
  <c r="G21" i="158"/>
  <c r="B45" i="158"/>
  <c r="B70" i="158" s="1"/>
  <c r="B98" i="158" s="1"/>
  <c r="B120" i="158" s="1"/>
  <c r="B142" i="158" s="1"/>
  <c r="B186" i="158" s="1"/>
  <c r="B21" i="158"/>
  <c r="L45" i="158"/>
  <c r="L70" i="158" s="1"/>
  <c r="L98" i="158" s="1"/>
  <c r="L120" i="158" s="1"/>
  <c r="L142" i="158" s="1"/>
  <c r="L186" i="158" s="1"/>
  <c r="L21" i="158"/>
  <c r="H21" i="158"/>
  <c r="H45" i="158"/>
  <c r="H70" i="158" s="1"/>
  <c r="H98" i="158" s="1"/>
  <c r="H120" i="158" s="1"/>
  <c r="H142" i="158" s="1"/>
  <c r="H164" i="158" s="1"/>
  <c r="P45" i="158"/>
  <c r="P70" i="158" s="1"/>
  <c r="P98" i="158" s="1"/>
  <c r="P120" i="158" s="1"/>
  <c r="P142" i="158" s="1"/>
  <c r="P186" i="158" s="1"/>
  <c r="P21" i="158"/>
  <c r="N46" i="158"/>
  <c r="N71" i="158" s="1"/>
  <c r="N99" i="158" s="1"/>
  <c r="N121" i="158" s="1"/>
  <c r="N143" i="158" s="1"/>
  <c r="N165" i="158" s="1"/>
  <c r="N22" i="158"/>
  <c r="I45" i="158"/>
  <c r="I70" i="158" s="1"/>
  <c r="I98" i="158" s="1"/>
  <c r="I120" i="158" s="1"/>
  <c r="I142" i="158" s="1"/>
  <c r="I186" i="158" s="1"/>
  <c r="I21" i="158"/>
  <c r="N21" i="157"/>
  <c r="N45" i="157"/>
  <c r="N70" i="157" s="1"/>
  <c r="N98" i="157" s="1"/>
  <c r="N120" i="157" s="1"/>
  <c r="N142" i="157" s="1"/>
  <c r="N186" i="157" s="1"/>
  <c r="N164" i="157"/>
  <c r="E21" i="157"/>
  <c r="E45" i="157"/>
  <c r="E70" i="157" s="1"/>
  <c r="E98" i="157" s="1"/>
  <c r="E120" i="157" s="1"/>
  <c r="E142" i="157" s="1"/>
  <c r="E164" i="157" s="1"/>
  <c r="H46" i="157"/>
  <c r="H71" i="157" s="1"/>
  <c r="H99" i="157" s="1"/>
  <c r="H121" i="157" s="1"/>
  <c r="H143" i="157" s="1"/>
  <c r="H187" i="157" s="1"/>
  <c r="H22" i="157"/>
  <c r="D46" i="157"/>
  <c r="D71" i="157" s="1"/>
  <c r="D99" i="157" s="1"/>
  <c r="D121" i="157" s="1"/>
  <c r="D143" i="157" s="1"/>
  <c r="D187" i="157" s="1"/>
  <c r="D22" i="157"/>
  <c r="L46" i="157"/>
  <c r="L71" i="157" s="1"/>
  <c r="L99" i="157" s="1"/>
  <c r="L121" i="157" s="1"/>
  <c r="L143" i="157" s="1"/>
  <c r="L187" i="157" s="1"/>
  <c r="L22" i="157"/>
  <c r="O45" i="157"/>
  <c r="O70" i="157" s="1"/>
  <c r="O98" i="157" s="1"/>
  <c r="O120" i="157" s="1"/>
  <c r="O142" i="157" s="1"/>
  <c r="O186" i="157" s="1"/>
  <c r="O21" i="157"/>
  <c r="B21" i="157"/>
  <c r="B45" i="157"/>
  <c r="B70" i="157" s="1"/>
  <c r="B98" i="157" s="1"/>
  <c r="B120" i="157" s="1"/>
  <c r="B142" i="157" s="1"/>
  <c r="B186" i="157" s="1"/>
  <c r="C45" i="157"/>
  <c r="C70" i="157" s="1"/>
  <c r="C98" i="157" s="1"/>
  <c r="C120" i="157" s="1"/>
  <c r="C142" i="157" s="1"/>
  <c r="C186" i="157" s="1"/>
  <c r="C21" i="157"/>
  <c r="K45" i="157"/>
  <c r="K70" i="157" s="1"/>
  <c r="K98" i="157" s="1"/>
  <c r="K120" i="157" s="1"/>
  <c r="K142" i="157" s="1"/>
  <c r="K186" i="157" s="1"/>
  <c r="K21" i="157"/>
  <c r="M21" i="157"/>
  <c r="M45" i="157"/>
  <c r="M70" i="157" s="1"/>
  <c r="M98" i="157" s="1"/>
  <c r="M120" i="157" s="1"/>
  <c r="M142" i="157" s="1"/>
  <c r="M164" i="157" s="1"/>
  <c r="B163" i="157"/>
  <c r="J163" i="157"/>
  <c r="C163" i="157"/>
  <c r="G164" i="157"/>
  <c r="E185" i="157"/>
  <c r="R185" i="157" s="1"/>
  <c r="E89" i="152" s="1"/>
  <c r="I163" i="157"/>
  <c r="H164" i="157"/>
  <c r="F163" i="157"/>
  <c r="D164" i="157"/>
  <c r="Q163" i="157"/>
  <c r="L164" i="157"/>
  <c r="O185" i="157"/>
  <c r="P163" i="157"/>
  <c r="I45" i="157"/>
  <c r="I70" i="157" s="1"/>
  <c r="I98" i="157" s="1"/>
  <c r="I120" i="157" s="1"/>
  <c r="I142" i="157" s="1"/>
  <c r="I186" i="157" s="1"/>
  <c r="I21" i="157"/>
  <c r="F45" i="157"/>
  <c r="F70" i="157" s="1"/>
  <c r="F98" i="157" s="1"/>
  <c r="F120" i="157" s="1"/>
  <c r="F142" i="157" s="1"/>
  <c r="F186" i="157" s="1"/>
  <c r="F21" i="157"/>
  <c r="Q45" i="157"/>
  <c r="Q70" i="157" s="1"/>
  <c r="Q98" i="157" s="1"/>
  <c r="Q120" i="157" s="1"/>
  <c r="Q142" i="157" s="1"/>
  <c r="Q164" i="157" s="1"/>
  <c r="Q21" i="157"/>
  <c r="P45" i="157"/>
  <c r="P70" i="157" s="1"/>
  <c r="P98" i="157" s="1"/>
  <c r="P120" i="157" s="1"/>
  <c r="P142" i="157" s="1"/>
  <c r="P186" i="157" s="1"/>
  <c r="P21" i="157"/>
  <c r="J186" i="157"/>
  <c r="J21" i="157"/>
  <c r="J45" i="157"/>
  <c r="J70" i="157" s="1"/>
  <c r="J98" i="157" s="1"/>
  <c r="J120" i="157" s="1"/>
  <c r="J142" i="157" s="1"/>
  <c r="J164" i="157" s="1"/>
  <c r="G46" i="157"/>
  <c r="G71" i="157" s="1"/>
  <c r="G99" i="157" s="1"/>
  <c r="G121" i="157" s="1"/>
  <c r="G143" i="157" s="1"/>
  <c r="G165" i="157" s="1"/>
  <c r="G187" i="157"/>
  <c r="G22" i="157"/>
  <c r="I164" i="156"/>
  <c r="I21" i="156"/>
  <c r="I45" i="156"/>
  <c r="I70" i="156" s="1"/>
  <c r="I98" i="156" s="1"/>
  <c r="I120" i="156" s="1"/>
  <c r="I142" i="156" s="1"/>
  <c r="I186" i="156" s="1"/>
  <c r="O45" i="156"/>
  <c r="O70" i="156" s="1"/>
  <c r="O98" i="156" s="1"/>
  <c r="O120" i="156" s="1"/>
  <c r="O142" i="156" s="1"/>
  <c r="O186" i="156" s="1"/>
  <c r="O21" i="156"/>
  <c r="P22" i="156"/>
  <c r="P46" i="156"/>
  <c r="P71" i="156" s="1"/>
  <c r="P99" i="156" s="1"/>
  <c r="P121" i="156" s="1"/>
  <c r="P143" i="156" s="1"/>
  <c r="P187" i="156" s="1"/>
  <c r="N46" i="156"/>
  <c r="N71" i="156" s="1"/>
  <c r="N99" i="156" s="1"/>
  <c r="N121" i="156" s="1"/>
  <c r="N143" i="156" s="1"/>
  <c r="N187" i="156" s="1"/>
  <c r="N22" i="156"/>
  <c r="F46" i="156"/>
  <c r="F71" i="156" s="1"/>
  <c r="F99" i="156" s="1"/>
  <c r="F121" i="156" s="1"/>
  <c r="F143" i="156" s="1"/>
  <c r="F165" i="156" s="1"/>
  <c r="F22" i="156"/>
  <c r="G45" i="156"/>
  <c r="G70" i="156" s="1"/>
  <c r="G98" i="156" s="1"/>
  <c r="G120" i="156" s="1"/>
  <c r="G142" i="156" s="1"/>
  <c r="G186" i="156" s="1"/>
  <c r="G21" i="156"/>
  <c r="M164" i="156"/>
  <c r="M21" i="156"/>
  <c r="M45" i="156"/>
  <c r="M70" i="156" s="1"/>
  <c r="M98" i="156" s="1"/>
  <c r="M120" i="156" s="1"/>
  <c r="M142" i="156" s="1"/>
  <c r="M186" i="156" s="1"/>
  <c r="R46" i="156"/>
  <c r="R71" i="156" s="1"/>
  <c r="R99" i="156" s="1"/>
  <c r="R121" i="156" s="1"/>
  <c r="R143" i="156" s="1"/>
  <c r="R187" i="156" s="1"/>
  <c r="R22" i="156"/>
  <c r="H22" i="156"/>
  <c r="H46" i="156"/>
  <c r="H71" i="156" s="1"/>
  <c r="H99" i="156" s="1"/>
  <c r="H121" i="156" s="1"/>
  <c r="H143" i="156" s="1"/>
  <c r="H187" i="156" s="1"/>
  <c r="Q21" i="156"/>
  <c r="Q45" i="156"/>
  <c r="Q70" i="156" s="1"/>
  <c r="Q98" i="156" s="1"/>
  <c r="Q120" i="156" s="1"/>
  <c r="Q142" i="156" s="1"/>
  <c r="Q186" i="156" s="1"/>
  <c r="J46" i="156"/>
  <c r="J71" i="156" s="1"/>
  <c r="J99" i="156" s="1"/>
  <c r="J121" i="156" s="1"/>
  <c r="J143" i="156" s="1"/>
  <c r="J187" i="156" s="1"/>
  <c r="J22" i="156"/>
  <c r="K45" i="156"/>
  <c r="K70" i="156" s="1"/>
  <c r="K98" i="156" s="1"/>
  <c r="K120" i="156" s="1"/>
  <c r="K142" i="156" s="1"/>
  <c r="K186" i="156" s="1"/>
  <c r="K21" i="156"/>
  <c r="I163" i="156"/>
  <c r="N186" i="156"/>
  <c r="F164" i="156"/>
  <c r="O163" i="156"/>
  <c r="G163" i="156"/>
  <c r="S163" i="156" s="1"/>
  <c r="J28" i="152" s="1"/>
  <c r="P164" i="156"/>
  <c r="M163" i="156"/>
  <c r="R164" i="156"/>
  <c r="D22" i="156"/>
  <c r="D46" i="156"/>
  <c r="D71" i="156" s="1"/>
  <c r="D99" i="156" s="1"/>
  <c r="D121" i="156" s="1"/>
  <c r="D143" i="156" s="1"/>
  <c r="D187" i="156" s="1"/>
  <c r="E21" i="156"/>
  <c r="E45" i="156"/>
  <c r="E70" i="156" s="1"/>
  <c r="E98" i="156" s="1"/>
  <c r="E120" i="156" s="1"/>
  <c r="E142" i="156" s="1"/>
  <c r="E186" i="156" s="1"/>
  <c r="L22" i="156"/>
  <c r="L46" i="156"/>
  <c r="L71" i="156" s="1"/>
  <c r="L99" i="156" s="1"/>
  <c r="L121" i="156" s="1"/>
  <c r="L143" i="156" s="1"/>
  <c r="L187" i="156" s="1"/>
  <c r="C45" i="156"/>
  <c r="C70" i="156" s="1"/>
  <c r="C98" i="156" s="1"/>
  <c r="C120" i="156" s="1"/>
  <c r="C142" i="156" s="1"/>
  <c r="C186" i="156" s="1"/>
  <c r="S186" i="156" s="1"/>
  <c r="J90" i="152" s="1"/>
  <c r="C21" i="156"/>
  <c r="B46" i="156"/>
  <c r="B71" i="156" s="1"/>
  <c r="B99" i="156" s="1"/>
  <c r="B121" i="156" s="1"/>
  <c r="B143" i="156" s="1"/>
  <c r="B187" i="156" s="1"/>
  <c r="B22" i="156"/>
  <c r="G46" i="155"/>
  <c r="G71" i="155" s="1"/>
  <c r="G99" i="155" s="1"/>
  <c r="G121" i="155" s="1"/>
  <c r="G143" i="155" s="1"/>
  <c r="G187" i="155" s="1"/>
  <c r="G22" i="155"/>
  <c r="P47" i="155"/>
  <c r="P72" i="155" s="1"/>
  <c r="P100" i="155" s="1"/>
  <c r="P122" i="155" s="1"/>
  <c r="P144" i="155" s="1"/>
  <c r="P188" i="155" s="1"/>
  <c r="P23" i="155"/>
  <c r="F21" i="155"/>
  <c r="F45" i="155"/>
  <c r="F70" i="155" s="1"/>
  <c r="F98" i="155" s="1"/>
  <c r="F120" i="155" s="1"/>
  <c r="F142" i="155" s="1"/>
  <c r="F164" i="155" s="1"/>
  <c r="Q187" i="155"/>
  <c r="Q46" i="155"/>
  <c r="Q71" i="155" s="1"/>
  <c r="Q99" i="155" s="1"/>
  <c r="Q121" i="155" s="1"/>
  <c r="Q143" i="155" s="1"/>
  <c r="Q165" i="155"/>
  <c r="Q22" i="155"/>
  <c r="D23" i="155"/>
  <c r="D47" i="155"/>
  <c r="D72" i="155" s="1"/>
  <c r="D100" i="155" s="1"/>
  <c r="D122" i="155" s="1"/>
  <c r="D144" i="155" s="1"/>
  <c r="D188" i="155" s="1"/>
  <c r="R45" i="155"/>
  <c r="R70" i="155" s="1"/>
  <c r="R98" i="155" s="1"/>
  <c r="R120" i="155" s="1"/>
  <c r="R142" i="155" s="1"/>
  <c r="R186" i="155" s="1"/>
  <c r="R21" i="155"/>
  <c r="L23" i="155"/>
  <c r="L47" i="155"/>
  <c r="L72" i="155" s="1"/>
  <c r="L100" i="155" s="1"/>
  <c r="L122" i="155" s="1"/>
  <c r="L144" i="155" s="1"/>
  <c r="L188" i="155" s="1"/>
  <c r="J21" i="155"/>
  <c r="J45" i="155"/>
  <c r="J70" i="155" s="1"/>
  <c r="J98" i="155" s="1"/>
  <c r="J120" i="155" s="1"/>
  <c r="J142" i="155" s="1"/>
  <c r="J164" i="155" s="1"/>
  <c r="H23" i="155"/>
  <c r="H47" i="155"/>
  <c r="H72" i="155" s="1"/>
  <c r="H100" i="155" s="1"/>
  <c r="H122" i="155" s="1"/>
  <c r="H144" i="155" s="1"/>
  <c r="H188" i="155" s="1"/>
  <c r="E22" i="155"/>
  <c r="E46" i="155"/>
  <c r="E71" i="155" s="1"/>
  <c r="E99" i="155" s="1"/>
  <c r="E121" i="155" s="1"/>
  <c r="E143" i="155" s="1"/>
  <c r="E187" i="155" s="1"/>
  <c r="I22" i="155"/>
  <c r="I46" i="155"/>
  <c r="I71" i="155" s="1"/>
  <c r="I99" i="155" s="1"/>
  <c r="I121" i="155" s="1"/>
  <c r="I143" i="155" s="1"/>
  <c r="I187" i="155" s="1"/>
  <c r="N21" i="155"/>
  <c r="N45" i="155"/>
  <c r="N70" i="155" s="1"/>
  <c r="N98" i="155" s="1"/>
  <c r="N120" i="155" s="1"/>
  <c r="N142" i="155" s="1"/>
  <c r="N186" i="155" s="1"/>
  <c r="P187" i="155"/>
  <c r="F163" i="155"/>
  <c r="Q164" i="155"/>
  <c r="D165" i="155"/>
  <c r="R163" i="155"/>
  <c r="L165" i="155"/>
  <c r="J163" i="155"/>
  <c r="H165" i="155"/>
  <c r="C164" i="155"/>
  <c r="K45" i="155"/>
  <c r="K70" i="155" s="1"/>
  <c r="K98" i="155" s="1"/>
  <c r="K120" i="155" s="1"/>
  <c r="K142" i="155" s="1"/>
  <c r="K164" i="155" s="1"/>
  <c r="K21" i="155"/>
  <c r="B45" i="155"/>
  <c r="B70" i="155" s="1"/>
  <c r="B98" i="155" s="1"/>
  <c r="B120" i="155" s="1"/>
  <c r="B142" i="155" s="1"/>
  <c r="B164" i="155" s="1"/>
  <c r="B21" i="155"/>
  <c r="C22" i="155"/>
  <c r="C46" i="155"/>
  <c r="C71" i="155" s="1"/>
  <c r="C99" i="155" s="1"/>
  <c r="C121" i="155" s="1"/>
  <c r="C143" i="155" s="1"/>
  <c r="C187" i="155" s="1"/>
  <c r="O22" i="155"/>
  <c r="O46" i="155"/>
  <c r="O71" i="155" s="1"/>
  <c r="O99" i="155" s="1"/>
  <c r="O121" i="155" s="1"/>
  <c r="O143" i="155" s="1"/>
  <c r="O187" i="155" s="1"/>
  <c r="M165" i="155"/>
  <c r="M22" i="155"/>
  <c r="M46" i="155"/>
  <c r="M71" i="155" s="1"/>
  <c r="M99" i="155" s="1"/>
  <c r="M121" i="155" s="1"/>
  <c r="M143" i="155" s="1"/>
  <c r="M187" i="155" s="1"/>
  <c r="E46" i="154"/>
  <c r="E71" i="154" s="1"/>
  <c r="E99" i="154" s="1"/>
  <c r="E121" i="154" s="1"/>
  <c r="E143" i="154" s="1"/>
  <c r="E187" i="154" s="1"/>
  <c r="E22" i="154"/>
  <c r="O46" i="154"/>
  <c r="O71" i="154" s="1"/>
  <c r="O99" i="154" s="1"/>
  <c r="O121" i="154" s="1"/>
  <c r="O143" i="154" s="1"/>
  <c r="O187" i="154" s="1"/>
  <c r="O22" i="154"/>
  <c r="P45" i="154"/>
  <c r="P70" i="154" s="1"/>
  <c r="P98" i="154" s="1"/>
  <c r="P120" i="154" s="1"/>
  <c r="P142" i="154" s="1"/>
  <c r="P186" i="154" s="1"/>
  <c r="P21" i="154"/>
  <c r="F163" i="154"/>
  <c r="G186" i="154"/>
  <c r="M46" i="154"/>
  <c r="M71" i="154" s="1"/>
  <c r="M99" i="154" s="1"/>
  <c r="M121" i="154" s="1"/>
  <c r="M143" i="154" s="1"/>
  <c r="M187" i="154" s="1"/>
  <c r="M22" i="154"/>
  <c r="N45" i="154"/>
  <c r="N70" i="154" s="1"/>
  <c r="N98" i="154" s="1"/>
  <c r="N120" i="154" s="1"/>
  <c r="N142" i="154" s="1"/>
  <c r="N186" i="154" s="1"/>
  <c r="N21" i="154"/>
  <c r="Q22" i="154"/>
  <c r="Q46" i="154"/>
  <c r="Q71" i="154" s="1"/>
  <c r="Q99" i="154" s="1"/>
  <c r="Q121" i="154" s="1"/>
  <c r="Q143" i="154" s="1"/>
  <c r="Q165" i="154" s="1"/>
  <c r="J21" i="154"/>
  <c r="J45" i="154"/>
  <c r="J70" i="154" s="1"/>
  <c r="J98" i="154" s="1"/>
  <c r="J120" i="154" s="1"/>
  <c r="J142" i="154" s="1"/>
  <c r="J186" i="154" s="1"/>
  <c r="K22" i="154"/>
  <c r="K46" i="154"/>
  <c r="K71" i="154" s="1"/>
  <c r="K99" i="154" s="1"/>
  <c r="K121" i="154" s="1"/>
  <c r="K143" i="154" s="1"/>
  <c r="K165" i="154" s="1"/>
  <c r="L21" i="154"/>
  <c r="L45" i="154"/>
  <c r="L70" i="154" s="1"/>
  <c r="L98" i="154" s="1"/>
  <c r="L120" i="154" s="1"/>
  <c r="L142" i="154" s="1"/>
  <c r="L164" i="154" s="1"/>
  <c r="H21" i="154"/>
  <c r="H45" i="154"/>
  <c r="H70" i="154" s="1"/>
  <c r="H98" i="154" s="1"/>
  <c r="H120" i="154" s="1"/>
  <c r="H142" i="154" s="1"/>
  <c r="H164" i="154" s="1"/>
  <c r="C46" i="154"/>
  <c r="C71" i="154" s="1"/>
  <c r="C99" i="154" s="1"/>
  <c r="C121" i="154" s="1"/>
  <c r="C143" i="154" s="1"/>
  <c r="C165" i="154" s="1"/>
  <c r="C22" i="154"/>
  <c r="R186" i="154"/>
  <c r="R164" i="154"/>
  <c r="R21" i="154"/>
  <c r="R45" i="154"/>
  <c r="R70" i="154" s="1"/>
  <c r="R98" i="154" s="1"/>
  <c r="R120" i="154" s="1"/>
  <c r="R142" i="154" s="1"/>
  <c r="M164" i="154"/>
  <c r="O164" i="154"/>
  <c r="N163" i="154"/>
  <c r="P163" i="154"/>
  <c r="B163" i="154"/>
  <c r="S163" i="154" s="1"/>
  <c r="I28" i="152" s="1"/>
  <c r="Q164" i="154"/>
  <c r="D163" i="154"/>
  <c r="B21" i="154"/>
  <c r="B45" i="154"/>
  <c r="B70" i="154" s="1"/>
  <c r="B98" i="154" s="1"/>
  <c r="B120" i="154" s="1"/>
  <c r="B142" i="154" s="1"/>
  <c r="B186" i="154" s="1"/>
  <c r="D45" i="154"/>
  <c r="D70" i="154" s="1"/>
  <c r="D98" i="154" s="1"/>
  <c r="D120" i="154" s="1"/>
  <c r="D142" i="154" s="1"/>
  <c r="D186" i="154" s="1"/>
  <c r="D21" i="154"/>
  <c r="F45" i="154"/>
  <c r="F70" i="154" s="1"/>
  <c r="F98" i="154" s="1"/>
  <c r="F120" i="154" s="1"/>
  <c r="F142" i="154" s="1"/>
  <c r="F186" i="154" s="1"/>
  <c r="F21" i="154"/>
  <c r="G22" i="154"/>
  <c r="G46" i="154"/>
  <c r="G71" i="154" s="1"/>
  <c r="G99" i="154" s="1"/>
  <c r="G121" i="154" s="1"/>
  <c r="G143" i="154" s="1"/>
  <c r="G165" i="154" s="1"/>
  <c r="I187" i="154"/>
  <c r="I22" i="154"/>
  <c r="I46" i="154"/>
  <c r="I71" i="154" s="1"/>
  <c r="I99" i="154" s="1"/>
  <c r="I121" i="154" s="1"/>
  <c r="I143" i="154" s="1"/>
  <c r="I165" i="154" s="1"/>
  <c r="N47" i="153"/>
  <c r="N72" i="153" s="1"/>
  <c r="N100" i="153" s="1"/>
  <c r="N122" i="153" s="1"/>
  <c r="N23" i="153"/>
  <c r="O46" i="153"/>
  <c r="O71" i="153" s="1"/>
  <c r="O99" i="153" s="1"/>
  <c r="O121" i="153" s="1"/>
  <c r="O22" i="153"/>
  <c r="K46" i="153"/>
  <c r="K71" i="153" s="1"/>
  <c r="K99" i="153" s="1"/>
  <c r="K121" i="153" s="1"/>
  <c r="K22" i="153"/>
  <c r="F23" i="153"/>
  <c r="F47" i="153"/>
  <c r="F72" i="153" s="1"/>
  <c r="F100" i="153" s="1"/>
  <c r="F122" i="153" s="1"/>
  <c r="M21" i="153"/>
  <c r="M45" i="153"/>
  <c r="M70" i="153" s="1"/>
  <c r="M98" i="153" s="1"/>
  <c r="M120" i="153" s="1"/>
  <c r="G164" i="153"/>
  <c r="L21" i="153"/>
  <c r="L45" i="153"/>
  <c r="L70" i="153" s="1"/>
  <c r="L98" i="153" s="1"/>
  <c r="L120" i="153" s="1"/>
  <c r="N165" i="153"/>
  <c r="O164" i="153"/>
  <c r="H163" i="153"/>
  <c r="Q22" i="153"/>
  <c r="Q46" i="153"/>
  <c r="Q71" i="153" s="1"/>
  <c r="Q99" i="153" s="1"/>
  <c r="Q121" i="153" s="1"/>
  <c r="C164" i="153"/>
  <c r="E163" i="153"/>
  <c r="D163" i="153"/>
  <c r="H21" i="153"/>
  <c r="H45" i="153"/>
  <c r="H70" i="153" s="1"/>
  <c r="H98" i="153" s="1"/>
  <c r="H120" i="153" s="1"/>
  <c r="P45" i="153"/>
  <c r="P70" i="153" s="1"/>
  <c r="P98" i="153" s="1"/>
  <c r="P120" i="153" s="1"/>
  <c r="P21" i="153"/>
  <c r="C46" i="153"/>
  <c r="C71" i="153" s="1"/>
  <c r="C99" i="153" s="1"/>
  <c r="C121" i="153" s="1"/>
  <c r="C22" i="153"/>
  <c r="D45" i="153"/>
  <c r="D70" i="153" s="1"/>
  <c r="D98" i="153" s="1"/>
  <c r="D120" i="153" s="1"/>
  <c r="D21" i="153"/>
  <c r="I46" i="153"/>
  <c r="I71" i="153" s="1"/>
  <c r="I99" i="153" s="1"/>
  <c r="I121" i="153" s="1"/>
  <c r="I143" i="153" s="1"/>
  <c r="I165" i="153" s="1"/>
  <c r="I22" i="153"/>
  <c r="E21" i="153"/>
  <c r="E45" i="153"/>
  <c r="E70" i="153" s="1"/>
  <c r="E98" i="153" s="1"/>
  <c r="E120" i="153" s="1"/>
  <c r="G22" i="153"/>
  <c r="G46" i="153"/>
  <c r="G71" i="153" s="1"/>
  <c r="G99" i="153" s="1"/>
  <c r="G121" i="153" s="1"/>
  <c r="U11" i="114"/>
  <c r="V11" i="114"/>
  <c r="N10" i="147"/>
  <c r="F18" i="147"/>
  <c r="N18" i="147" s="1"/>
  <c r="U9" i="114"/>
  <c r="V9" i="114"/>
  <c r="V10" i="114"/>
  <c r="U10" i="114"/>
  <c r="Q31" i="114"/>
  <c r="T31" i="114" s="1"/>
  <c r="Q32" i="114"/>
  <c r="T32" i="114" s="1"/>
  <c r="Q24" i="114"/>
  <c r="T24" i="114" s="1"/>
  <c r="Q18" i="114"/>
  <c r="T18" i="114" s="1"/>
  <c r="Q29" i="114"/>
  <c r="T29" i="114" s="1"/>
  <c r="Q25" i="114"/>
  <c r="T25" i="114" s="1"/>
  <c r="Q34" i="114"/>
  <c r="T34" i="114" s="1"/>
  <c r="Q30" i="114"/>
  <c r="T30" i="114" s="1"/>
  <c r="Q19" i="114"/>
  <c r="T19" i="114" s="1"/>
  <c r="Q14" i="114"/>
  <c r="T14" i="114" s="1"/>
  <c r="Q12" i="114"/>
  <c r="Q13" i="114"/>
  <c r="T13" i="114" s="1"/>
  <c r="Q28" i="114"/>
  <c r="T28" i="114" s="1"/>
  <c r="Q17" i="114"/>
  <c r="T17" i="114" s="1"/>
  <c r="Q20" i="114"/>
  <c r="T20" i="114" s="1"/>
  <c r="Q21" i="114"/>
  <c r="T21" i="114" s="1"/>
  <c r="Q22" i="114"/>
  <c r="T22" i="114" s="1"/>
  <c r="Q23" i="114"/>
  <c r="T23" i="114" s="1"/>
  <c r="Q26" i="114"/>
  <c r="T26" i="114" s="1"/>
  <c r="Q27" i="114"/>
  <c r="T27" i="114" s="1"/>
  <c r="Q33" i="114"/>
  <c r="T33" i="114" s="1"/>
  <c r="Q15" i="114"/>
  <c r="T15" i="114" s="1"/>
  <c r="K31" i="148"/>
  <c r="N31" i="148" s="1"/>
  <c r="X25" i="147"/>
  <c r="X18" i="147"/>
  <c r="P19" i="108"/>
  <c r="O19" i="108"/>
  <c r="P17" i="108"/>
  <c r="O17" i="108"/>
  <c r="P10" i="108"/>
  <c r="O10" i="108"/>
  <c r="P34" i="108"/>
  <c r="O34" i="108"/>
  <c r="P27" i="108"/>
  <c r="O27" i="108"/>
  <c r="O31" i="108"/>
  <c r="P31" i="108"/>
  <c r="P11" i="108"/>
  <c r="O11" i="108"/>
  <c r="O35" i="108"/>
  <c r="P35" i="108"/>
  <c r="O21" i="108"/>
  <c r="P21" i="108"/>
  <c r="P14" i="108"/>
  <c r="O14" i="108"/>
  <c r="P18" i="108"/>
  <c r="O18" i="108"/>
  <c r="O29" i="108"/>
  <c r="P29" i="108"/>
  <c r="P22" i="108"/>
  <c r="O22" i="108"/>
  <c r="O15" i="108"/>
  <c r="P15" i="108"/>
  <c r="P26" i="108"/>
  <c r="O26" i="108"/>
  <c r="P25" i="108"/>
  <c r="O25" i="108"/>
  <c r="P30" i="108"/>
  <c r="O30" i="108"/>
  <c r="O23" i="108"/>
  <c r="P23" i="108"/>
  <c r="P33" i="108"/>
  <c r="O33" i="108"/>
  <c r="O13" i="108"/>
  <c r="P13" i="108"/>
  <c r="I8" i="127"/>
  <c r="P8" i="127"/>
  <c r="V8" i="127"/>
  <c r="O32" i="127"/>
  <c r="U32" i="127"/>
  <c r="J9" i="127"/>
  <c r="I33" i="127"/>
  <c r="H9" i="127"/>
  <c r="P32" i="127"/>
  <c r="V32" i="127"/>
  <c r="H33" i="127"/>
  <c r="P7" i="127"/>
  <c r="V7" i="127"/>
  <c r="T7" i="127"/>
  <c r="K7" i="127"/>
  <c r="N7" i="127"/>
  <c r="J33" i="127"/>
  <c r="U7" i="127"/>
  <c r="O7" i="127"/>
  <c r="N8" i="127"/>
  <c r="T8" i="127"/>
  <c r="K8" i="127"/>
  <c r="N32" i="127"/>
  <c r="T32" i="127"/>
  <c r="K32" i="127"/>
  <c r="C32" i="148" s="1"/>
  <c r="K13" i="145"/>
  <c r="K15" i="145" s="1"/>
  <c r="C34" i="145" s="1"/>
  <c r="F34" i="145" s="1"/>
  <c r="V20" i="152"/>
  <c r="V19" i="152"/>
  <c r="V21" i="152"/>
  <c r="W21" i="152" s="1"/>
  <c r="X21" i="152" s="1"/>
  <c r="AA21" i="152" s="1"/>
  <c r="AD21" i="152" s="1"/>
  <c r="H34" i="145" l="1"/>
  <c r="H35" i="145" s="1"/>
  <c r="G34" i="145"/>
  <c r="G35" i="145" s="1"/>
  <c r="F35" i="145"/>
  <c r="R89" i="152"/>
  <c r="O166" i="160"/>
  <c r="L164" i="160"/>
  <c r="I164" i="160"/>
  <c r="D164" i="160"/>
  <c r="R164" i="160" s="1"/>
  <c r="L29" i="152" s="1"/>
  <c r="G165" i="159"/>
  <c r="P164" i="159"/>
  <c r="I186" i="159"/>
  <c r="F164" i="159"/>
  <c r="R164" i="159" s="1"/>
  <c r="F29" i="152" s="1"/>
  <c r="H164" i="159"/>
  <c r="J164" i="159"/>
  <c r="R163" i="159"/>
  <c r="F28" i="152" s="1"/>
  <c r="R28" i="152" s="1"/>
  <c r="Q186" i="159"/>
  <c r="O165" i="159"/>
  <c r="R186" i="159"/>
  <c r="F90" i="152" s="1"/>
  <c r="Q89" i="152"/>
  <c r="H186" i="158"/>
  <c r="R186" i="158"/>
  <c r="K90" i="152" s="1"/>
  <c r="K186" i="158"/>
  <c r="S88" i="152"/>
  <c r="V88" i="152" s="1"/>
  <c r="W88" i="152" s="1"/>
  <c r="X88" i="152" s="1"/>
  <c r="R163" i="158"/>
  <c r="K28" i="152" s="1"/>
  <c r="R163" i="157"/>
  <c r="E28" i="152" s="1"/>
  <c r="P89" i="152"/>
  <c r="J165" i="156"/>
  <c r="B165" i="156"/>
  <c r="K164" i="156"/>
  <c r="H165" i="156"/>
  <c r="C164" i="156"/>
  <c r="G164" i="156"/>
  <c r="R165" i="156"/>
  <c r="O164" i="156"/>
  <c r="F187" i="156"/>
  <c r="O165" i="155"/>
  <c r="S163" i="155"/>
  <c r="D28" i="152" s="1"/>
  <c r="P28" i="152" s="1"/>
  <c r="C165" i="155"/>
  <c r="G187" i="154"/>
  <c r="H186" i="154"/>
  <c r="L186" i="154"/>
  <c r="S186" i="154" s="1"/>
  <c r="I90" i="152" s="1"/>
  <c r="K187" i="154"/>
  <c r="J164" i="154"/>
  <c r="Q187" i="154"/>
  <c r="N164" i="154"/>
  <c r="M165" i="154"/>
  <c r="B164" i="154"/>
  <c r="AF21" i="152"/>
  <c r="AE21" i="152"/>
  <c r="I187" i="153"/>
  <c r="K164" i="153"/>
  <c r="F187" i="153"/>
  <c r="C36" i="147"/>
  <c r="S36" i="147" s="1"/>
  <c r="AD37" i="152"/>
  <c r="O27" i="152"/>
  <c r="S27" i="152" s="1"/>
  <c r="V18" i="147"/>
  <c r="Q143" i="153"/>
  <c r="Q165" i="153" s="1"/>
  <c r="H164" i="153"/>
  <c r="H142" i="153"/>
  <c r="O143" i="153"/>
  <c r="O165" i="153" s="1"/>
  <c r="R46" i="153"/>
  <c r="R71" i="153" s="1"/>
  <c r="R99" i="153" s="1"/>
  <c r="R121" i="153" s="1"/>
  <c r="R22" i="153"/>
  <c r="M163" i="153"/>
  <c r="I186" i="153"/>
  <c r="B185" i="153"/>
  <c r="P185" i="153"/>
  <c r="R185" i="153"/>
  <c r="D142" i="153"/>
  <c r="D164" i="153" s="1"/>
  <c r="F144" i="153"/>
  <c r="F188" i="153" s="1"/>
  <c r="E142" i="153"/>
  <c r="E186" i="153" s="1"/>
  <c r="C143" i="153"/>
  <c r="C187" i="153" s="1"/>
  <c r="M142" i="153"/>
  <c r="M186" i="153" s="1"/>
  <c r="B46" i="153"/>
  <c r="B71" i="153" s="1"/>
  <c r="B99" i="153" s="1"/>
  <c r="B121" i="153" s="1"/>
  <c r="B22" i="153"/>
  <c r="J46" i="153"/>
  <c r="J71" i="153" s="1"/>
  <c r="J99" i="153" s="1"/>
  <c r="J121" i="153" s="1"/>
  <c r="J22" i="153"/>
  <c r="P142" i="153"/>
  <c r="P164" i="153" s="1"/>
  <c r="R142" i="153"/>
  <c r="R164" i="153" s="1"/>
  <c r="G165" i="153"/>
  <c r="G143" i="153"/>
  <c r="G187" i="153" s="1"/>
  <c r="L142" i="153"/>
  <c r="L186" i="153" s="1"/>
  <c r="K165" i="153"/>
  <c r="K143" i="153"/>
  <c r="N144" i="153"/>
  <c r="N166" i="153" s="1"/>
  <c r="B164" i="153"/>
  <c r="B142" i="153"/>
  <c r="B186" i="153" s="1"/>
  <c r="J142" i="153"/>
  <c r="J164" i="153" s="1"/>
  <c r="P186" i="153"/>
  <c r="H186" i="153"/>
  <c r="S163" i="153"/>
  <c r="C28" i="152" s="1"/>
  <c r="X18" i="152"/>
  <c r="AA18" i="152" s="1"/>
  <c r="W20" i="152"/>
  <c r="W19" i="152"/>
  <c r="Q186" i="160"/>
  <c r="F186" i="160"/>
  <c r="G47" i="160"/>
  <c r="G72" i="160" s="1"/>
  <c r="G100" i="160" s="1"/>
  <c r="G122" i="160" s="1"/>
  <c r="G144" i="160" s="1"/>
  <c r="G188" i="160" s="1"/>
  <c r="G23" i="160"/>
  <c r="O48" i="160"/>
  <c r="O73" i="160" s="1"/>
  <c r="O101" i="160" s="1"/>
  <c r="O123" i="160" s="1"/>
  <c r="O145" i="160" s="1"/>
  <c r="O189" i="160" s="1"/>
  <c r="O24" i="160"/>
  <c r="D46" i="160"/>
  <c r="D71" i="160" s="1"/>
  <c r="D99" i="160" s="1"/>
  <c r="D121" i="160" s="1"/>
  <c r="D143" i="160" s="1"/>
  <c r="D187" i="160" s="1"/>
  <c r="D22" i="160"/>
  <c r="L165" i="160"/>
  <c r="L46" i="160"/>
  <c r="L71" i="160" s="1"/>
  <c r="L99" i="160" s="1"/>
  <c r="L121" i="160" s="1"/>
  <c r="L143" i="160" s="1"/>
  <c r="L187" i="160" s="1"/>
  <c r="L22" i="160"/>
  <c r="H46" i="160"/>
  <c r="H71" i="160" s="1"/>
  <c r="H99" i="160" s="1"/>
  <c r="H121" i="160" s="1"/>
  <c r="H143" i="160" s="1"/>
  <c r="H187" i="160" s="1"/>
  <c r="H22" i="160"/>
  <c r="B186" i="160"/>
  <c r="R186" i="160" s="1"/>
  <c r="L90" i="152" s="1"/>
  <c r="G187" i="160"/>
  <c r="N22" i="160"/>
  <c r="N46" i="160"/>
  <c r="N71" i="160" s="1"/>
  <c r="N99" i="160" s="1"/>
  <c r="N121" i="160" s="1"/>
  <c r="N143" i="160" s="1"/>
  <c r="N187" i="160" s="1"/>
  <c r="J22" i="160"/>
  <c r="J46" i="160"/>
  <c r="J71" i="160" s="1"/>
  <c r="J99" i="160" s="1"/>
  <c r="J121" i="160" s="1"/>
  <c r="J143" i="160" s="1"/>
  <c r="J187" i="160" s="1"/>
  <c r="P187" i="160"/>
  <c r="P46" i="160"/>
  <c r="P71" i="160" s="1"/>
  <c r="P99" i="160" s="1"/>
  <c r="P121" i="160" s="1"/>
  <c r="P143" i="160" s="1"/>
  <c r="P165" i="160" s="1"/>
  <c r="P22" i="160"/>
  <c r="E187" i="160"/>
  <c r="E46" i="160"/>
  <c r="E71" i="160" s="1"/>
  <c r="E99" i="160" s="1"/>
  <c r="E121" i="160" s="1"/>
  <c r="E143" i="160" s="1"/>
  <c r="E165" i="160" s="1"/>
  <c r="E22" i="160"/>
  <c r="K166" i="160"/>
  <c r="K47" i="160"/>
  <c r="K72" i="160" s="1"/>
  <c r="K100" i="160" s="1"/>
  <c r="K122" i="160" s="1"/>
  <c r="K144" i="160" s="1"/>
  <c r="K188" i="160" s="1"/>
  <c r="K23" i="160"/>
  <c r="M46" i="160"/>
  <c r="M71" i="160" s="1"/>
  <c r="M99" i="160" s="1"/>
  <c r="M121" i="160" s="1"/>
  <c r="M143" i="160" s="1"/>
  <c r="M187" i="160" s="1"/>
  <c r="M22" i="160"/>
  <c r="C47" i="160"/>
  <c r="C72" i="160" s="1"/>
  <c r="C100" i="160" s="1"/>
  <c r="C122" i="160" s="1"/>
  <c r="C144" i="160" s="1"/>
  <c r="C188" i="160" s="1"/>
  <c r="C23" i="160"/>
  <c r="N164" i="160"/>
  <c r="J164" i="160"/>
  <c r="Q165" i="160"/>
  <c r="Q187" i="160"/>
  <c r="Q46" i="160"/>
  <c r="Q71" i="160" s="1"/>
  <c r="Q99" i="160" s="1"/>
  <c r="Q121" i="160" s="1"/>
  <c r="Q143" i="160" s="1"/>
  <c r="Q22" i="160"/>
  <c r="F187" i="160"/>
  <c r="F22" i="160"/>
  <c r="F46" i="160"/>
  <c r="F71" i="160" s="1"/>
  <c r="F99" i="160" s="1"/>
  <c r="F121" i="160" s="1"/>
  <c r="F143" i="160" s="1"/>
  <c r="F165" i="160" s="1"/>
  <c r="I22" i="160"/>
  <c r="I46" i="160"/>
  <c r="I71" i="160" s="1"/>
  <c r="I99" i="160" s="1"/>
  <c r="I121" i="160" s="1"/>
  <c r="I143" i="160" s="1"/>
  <c r="I187" i="160" s="1"/>
  <c r="B165" i="160"/>
  <c r="B46" i="160"/>
  <c r="B71" i="160" s="1"/>
  <c r="B99" i="160" s="1"/>
  <c r="B121" i="160" s="1"/>
  <c r="B143" i="160" s="1"/>
  <c r="B187" i="160" s="1"/>
  <c r="R187" i="160" s="1"/>
  <c r="L91" i="152" s="1"/>
  <c r="B22" i="160"/>
  <c r="L46" i="159"/>
  <c r="L71" i="159" s="1"/>
  <c r="L99" i="159" s="1"/>
  <c r="L121" i="159" s="1"/>
  <c r="L143" i="159" s="1"/>
  <c r="L187" i="159" s="1"/>
  <c r="L22" i="159"/>
  <c r="G47" i="159"/>
  <c r="G72" i="159" s="1"/>
  <c r="G100" i="159" s="1"/>
  <c r="G122" i="159" s="1"/>
  <c r="G144" i="159" s="1"/>
  <c r="G188" i="159" s="1"/>
  <c r="G23" i="159"/>
  <c r="H46" i="159"/>
  <c r="H71" i="159" s="1"/>
  <c r="H99" i="159" s="1"/>
  <c r="H121" i="159" s="1"/>
  <c r="H143" i="159" s="1"/>
  <c r="H187" i="159" s="1"/>
  <c r="H22" i="159"/>
  <c r="B46" i="159"/>
  <c r="B71" i="159" s="1"/>
  <c r="B99" i="159" s="1"/>
  <c r="B121" i="159" s="1"/>
  <c r="B143" i="159" s="1"/>
  <c r="B187" i="159" s="1"/>
  <c r="B22" i="159"/>
  <c r="K23" i="159"/>
  <c r="K47" i="159"/>
  <c r="K72" i="159" s="1"/>
  <c r="K100" i="159" s="1"/>
  <c r="K122" i="159" s="1"/>
  <c r="K144" i="159" s="1"/>
  <c r="K188" i="159" s="1"/>
  <c r="M46" i="159"/>
  <c r="M71" i="159" s="1"/>
  <c r="M99" i="159" s="1"/>
  <c r="M121" i="159" s="1"/>
  <c r="M143" i="159" s="1"/>
  <c r="M187" i="159" s="1"/>
  <c r="M22" i="159"/>
  <c r="N186" i="159"/>
  <c r="P46" i="159"/>
  <c r="P71" i="159" s="1"/>
  <c r="P99" i="159" s="1"/>
  <c r="P121" i="159" s="1"/>
  <c r="P143" i="159" s="1"/>
  <c r="P165" i="159" s="1"/>
  <c r="P22" i="159"/>
  <c r="Q46" i="159"/>
  <c r="Q71" i="159" s="1"/>
  <c r="Q99" i="159" s="1"/>
  <c r="Q121" i="159" s="1"/>
  <c r="Q143" i="159" s="1"/>
  <c r="Q187" i="159" s="1"/>
  <c r="Q22" i="159"/>
  <c r="I46" i="159"/>
  <c r="I71" i="159" s="1"/>
  <c r="I99" i="159" s="1"/>
  <c r="I121" i="159" s="1"/>
  <c r="I143" i="159" s="1"/>
  <c r="I165" i="159" s="1"/>
  <c r="I22" i="159"/>
  <c r="N46" i="159"/>
  <c r="N71" i="159" s="1"/>
  <c r="N99" i="159" s="1"/>
  <c r="N121" i="159" s="1"/>
  <c r="N143" i="159" s="1"/>
  <c r="N165" i="159" s="1"/>
  <c r="N22" i="159"/>
  <c r="F46" i="159"/>
  <c r="F71" i="159" s="1"/>
  <c r="F99" i="159" s="1"/>
  <c r="F121" i="159" s="1"/>
  <c r="F143" i="159" s="1"/>
  <c r="F187" i="159" s="1"/>
  <c r="F22" i="159"/>
  <c r="E46" i="159"/>
  <c r="E71" i="159" s="1"/>
  <c r="E99" i="159" s="1"/>
  <c r="E121" i="159" s="1"/>
  <c r="E143" i="159" s="1"/>
  <c r="E187" i="159" s="1"/>
  <c r="E22" i="159"/>
  <c r="D46" i="159"/>
  <c r="D71" i="159" s="1"/>
  <c r="D99" i="159" s="1"/>
  <c r="D121" i="159" s="1"/>
  <c r="D143" i="159" s="1"/>
  <c r="D187" i="159" s="1"/>
  <c r="D22" i="159"/>
  <c r="O47" i="159"/>
  <c r="O72" i="159" s="1"/>
  <c r="O100" i="159" s="1"/>
  <c r="O122" i="159" s="1"/>
  <c r="O144" i="159" s="1"/>
  <c r="O188" i="159" s="1"/>
  <c r="O23" i="159"/>
  <c r="C47" i="159"/>
  <c r="C72" i="159" s="1"/>
  <c r="C100" i="159" s="1"/>
  <c r="C122" i="159" s="1"/>
  <c r="C144" i="159" s="1"/>
  <c r="C166" i="159" s="1"/>
  <c r="C23" i="159"/>
  <c r="J46" i="159"/>
  <c r="J71" i="159" s="1"/>
  <c r="J99" i="159" s="1"/>
  <c r="J121" i="159" s="1"/>
  <c r="J143" i="159" s="1"/>
  <c r="J165" i="159" s="1"/>
  <c r="J22" i="159"/>
  <c r="H22" i="158"/>
  <c r="H46" i="158"/>
  <c r="H71" i="158" s="1"/>
  <c r="H99" i="158" s="1"/>
  <c r="H121" i="158" s="1"/>
  <c r="H143" i="158" s="1"/>
  <c r="H187" i="158" s="1"/>
  <c r="M46" i="158"/>
  <c r="M71" i="158" s="1"/>
  <c r="M99" i="158" s="1"/>
  <c r="M121" i="158" s="1"/>
  <c r="M143" i="158" s="1"/>
  <c r="M187" i="158" s="1"/>
  <c r="M22" i="158"/>
  <c r="I164" i="158"/>
  <c r="N187" i="158"/>
  <c r="P164" i="158"/>
  <c r="L164" i="158"/>
  <c r="B164" i="158"/>
  <c r="G164" i="158"/>
  <c r="Q164" i="158"/>
  <c r="O164" i="158"/>
  <c r="D164" i="158"/>
  <c r="E164" i="158"/>
  <c r="J186" i="158"/>
  <c r="C164" i="158"/>
  <c r="I46" i="158"/>
  <c r="I71" i="158" s="1"/>
  <c r="I99" i="158" s="1"/>
  <c r="I121" i="158" s="1"/>
  <c r="I143" i="158" s="1"/>
  <c r="I165" i="158" s="1"/>
  <c r="I22" i="158"/>
  <c r="N47" i="158"/>
  <c r="N72" i="158" s="1"/>
  <c r="N100" i="158" s="1"/>
  <c r="N122" i="158" s="1"/>
  <c r="N144" i="158" s="1"/>
  <c r="N166" i="158" s="1"/>
  <c r="N23" i="158"/>
  <c r="P46" i="158"/>
  <c r="P71" i="158" s="1"/>
  <c r="P99" i="158" s="1"/>
  <c r="P121" i="158" s="1"/>
  <c r="P143" i="158" s="1"/>
  <c r="P187" i="158" s="1"/>
  <c r="P22" i="158"/>
  <c r="L46" i="158"/>
  <c r="L71" i="158" s="1"/>
  <c r="L99" i="158" s="1"/>
  <c r="L121" i="158" s="1"/>
  <c r="L143" i="158" s="1"/>
  <c r="L187" i="158" s="1"/>
  <c r="L22" i="158"/>
  <c r="B46" i="158"/>
  <c r="B71" i="158" s="1"/>
  <c r="B99" i="158" s="1"/>
  <c r="B121" i="158" s="1"/>
  <c r="B143" i="158" s="1"/>
  <c r="B187" i="158" s="1"/>
  <c r="B22" i="158"/>
  <c r="G46" i="158"/>
  <c r="G71" i="158" s="1"/>
  <c r="G99" i="158" s="1"/>
  <c r="G121" i="158" s="1"/>
  <c r="G143" i="158" s="1"/>
  <c r="G187" i="158" s="1"/>
  <c r="G22" i="158"/>
  <c r="Q46" i="158"/>
  <c r="Q71" i="158" s="1"/>
  <c r="Q99" i="158" s="1"/>
  <c r="Q121" i="158" s="1"/>
  <c r="Q143" i="158" s="1"/>
  <c r="Q165" i="158" s="1"/>
  <c r="Q22" i="158"/>
  <c r="O46" i="158"/>
  <c r="O71" i="158" s="1"/>
  <c r="O99" i="158" s="1"/>
  <c r="O121" i="158" s="1"/>
  <c r="O143" i="158" s="1"/>
  <c r="O165" i="158" s="1"/>
  <c r="O22" i="158"/>
  <c r="D46" i="158"/>
  <c r="D71" i="158" s="1"/>
  <c r="D99" i="158" s="1"/>
  <c r="D121" i="158" s="1"/>
  <c r="D143" i="158" s="1"/>
  <c r="D187" i="158" s="1"/>
  <c r="D22" i="158"/>
  <c r="E46" i="158"/>
  <c r="E71" i="158" s="1"/>
  <c r="E99" i="158" s="1"/>
  <c r="E121" i="158" s="1"/>
  <c r="E143" i="158" s="1"/>
  <c r="E165" i="158" s="1"/>
  <c r="E22" i="158"/>
  <c r="J46" i="158"/>
  <c r="J71" i="158" s="1"/>
  <c r="J99" i="158" s="1"/>
  <c r="J121" i="158" s="1"/>
  <c r="J143" i="158" s="1"/>
  <c r="J187" i="158" s="1"/>
  <c r="J22" i="158"/>
  <c r="C46" i="158"/>
  <c r="C71" i="158" s="1"/>
  <c r="C99" i="158" s="1"/>
  <c r="C121" i="158" s="1"/>
  <c r="C143" i="158" s="1"/>
  <c r="C187" i="158" s="1"/>
  <c r="C22" i="158"/>
  <c r="F47" i="158"/>
  <c r="F72" i="158" s="1"/>
  <c r="F100" i="158" s="1"/>
  <c r="F122" i="158" s="1"/>
  <c r="F144" i="158" s="1"/>
  <c r="F166" i="158" s="1"/>
  <c r="F23" i="158"/>
  <c r="K46" i="158"/>
  <c r="K71" i="158" s="1"/>
  <c r="K99" i="158" s="1"/>
  <c r="K121" i="158" s="1"/>
  <c r="K143" i="158" s="1"/>
  <c r="K165" i="158" s="1"/>
  <c r="K22" i="158"/>
  <c r="J22" i="157"/>
  <c r="J46" i="157"/>
  <c r="J71" i="157" s="1"/>
  <c r="J99" i="157" s="1"/>
  <c r="J121" i="157" s="1"/>
  <c r="J143" i="157" s="1"/>
  <c r="J165" i="157" s="1"/>
  <c r="K46" i="157"/>
  <c r="K71" i="157" s="1"/>
  <c r="K99" i="157" s="1"/>
  <c r="K121" i="157" s="1"/>
  <c r="K143" i="157" s="1"/>
  <c r="K165" i="157" s="1"/>
  <c r="K22" i="157"/>
  <c r="C22" i="157"/>
  <c r="C46" i="157"/>
  <c r="C71" i="157" s="1"/>
  <c r="C99" i="157" s="1"/>
  <c r="C121" i="157" s="1"/>
  <c r="C143" i="157" s="1"/>
  <c r="C187" i="157" s="1"/>
  <c r="O46" i="157"/>
  <c r="O71" i="157" s="1"/>
  <c r="O99" i="157" s="1"/>
  <c r="O121" i="157" s="1"/>
  <c r="O143" i="157" s="1"/>
  <c r="O165" i="157" s="1"/>
  <c r="O22" i="157"/>
  <c r="D47" i="157"/>
  <c r="D72" i="157" s="1"/>
  <c r="D100" i="157" s="1"/>
  <c r="D122" i="157" s="1"/>
  <c r="D144" i="157" s="1"/>
  <c r="D188" i="157" s="1"/>
  <c r="D23" i="157"/>
  <c r="P164" i="157"/>
  <c r="Q186" i="157"/>
  <c r="F164" i="157"/>
  <c r="I164" i="157"/>
  <c r="M22" i="157"/>
  <c r="M46" i="157"/>
  <c r="M71" i="157" s="1"/>
  <c r="M99" i="157" s="1"/>
  <c r="M121" i="157" s="1"/>
  <c r="M143" i="157" s="1"/>
  <c r="M187" i="157" s="1"/>
  <c r="B22" i="157"/>
  <c r="B46" i="157"/>
  <c r="B71" i="157" s="1"/>
  <c r="B99" i="157" s="1"/>
  <c r="B121" i="157" s="1"/>
  <c r="B143" i="157" s="1"/>
  <c r="B187" i="157" s="1"/>
  <c r="E46" i="157"/>
  <c r="E71" i="157" s="1"/>
  <c r="E99" i="157" s="1"/>
  <c r="E121" i="157" s="1"/>
  <c r="E143" i="157" s="1"/>
  <c r="E165" i="157" s="1"/>
  <c r="E22" i="157"/>
  <c r="M186" i="157"/>
  <c r="K164" i="157"/>
  <c r="C164" i="157"/>
  <c r="B164" i="157"/>
  <c r="R164" i="157" s="1"/>
  <c r="E29" i="152" s="1"/>
  <c r="O164" i="157"/>
  <c r="L165" i="157"/>
  <c r="D165" i="157"/>
  <c r="H165" i="157"/>
  <c r="E186" i="157"/>
  <c r="R186" i="157" s="1"/>
  <c r="E90" i="152" s="1"/>
  <c r="N22" i="157"/>
  <c r="N46" i="157"/>
  <c r="N71" i="157" s="1"/>
  <c r="N99" i="157" s="1"/>
  <c r="N121" i="157" s="1"/>
  <c r="N143" i="157" s="1"/>
  <c r="N187" i="157" s="1"/>
  <c r="L47" i="157"/>
  <c r="L72" i="157" s="1"/>
  <c r="L100" i="157" s="1"/>
  <c r="L122" i="157" s="1"/>
  <c r="L144" i="157" s="1"/>
  <c r="L188" i="157" s="1"/>
  <c r="L166" i="157"/>
  <c r="L23" i="157"/>
  <c r="H47" i="157"/>
  <c r="H72" i="157" s="1"/>
  <c r="H100" i="157" s="1"/>
  <c r="H122" i="157" s="1"/>
  <c r="H144" i="157" s="1"/>
  <c r="H188" i="157" s="1"/>
  <c r="H23" i="157"/>
  <c r="G47" i="157"/>
  <c r="G72" i="157" s="1"/>
  <c r="G100" i="157" s="1"/>
  <c r="G122" i="157" s="1"/>
  <c r="G144" i="157" s="1"/>
  <c r="G188" i="157" s="1"/>
  <c r="G23" i="157"/>
  <c r="P46" i="157"/>
  <c r="P71" i="157" s="1"/>
  <c r="P99" i="157" s="1"/>
  <c r="P121" i="157" s="1"/>
  <c r="P143" i="157" s="1"/>
  <c r="P187" i="157" s="1"/>
  <c r="P22" i="157"/>
  <c r="Q46" i="157"/>
  <c r="Q71" i="157" s="1"/>
  <c r="Q99" i="157" s="1"/>
  <c r="Q121" i="157" s="1"/>
  <c r="Q143" i="157" s="1"/>
  <c r="Q187" i="157" s="1"/>
  <c r="Q165" i="157"/>
  <c r="Q22" i="157"/>
  <c r="F46" i="157"/>
  <c r="F71" i="157" s="1"/>
  <c r="F99" i="157" s="1"/>
  <c r="F121" i="157" s="1"/>
  <c r="F143" i="157" s="1"/>
  <c r="F187" i="157" s="1"/>
  <c r="F22" i="157"/>
  <c r="I46" i="157"/>
  <c r="I71" i="157" s="1"/>
  <c r="I99" i="157" s="1"/>
  <c r="I121" i="157" s="1"/>
  <c r="I143" i="157" s="1"/>
  <c r="I165" i="157" s="1"/>
  <c r="I22" i="157"/>
  <c r="B23" i="156"/>
  <c r="B47" i="156"/>
  <c r="B72" i="156" s="1"/>
  <c r="B100" i="156" s="1"/>
  <c r="B122" i="156" s="1"/>
  <c r="B144" i="156" s="1"/>
  <c r="B188" i="156" s="1"/>
  <c r="K22" i="156"/>
  <c r="K46" i="156"/>
  <c r="K71" i="156" s="1"/>
  <c r="K99" i="156" s="1"/>
  <c r="K121" i="156" s="1"/>
  <c r="K143" i="156" s="1"/>
  <c r="K165" i="156" s="1"/>
  <c r="J23" i="156"/>
  <c r="J47" i="156"/>
  <c r="J72" i="156" s="1"/>
  <c r="J100" i="156" s="1"/>
  <c r="J122" i="156" s="1"/>
  <c r="J144" i="156" s="1"/>
  <c r="J166" i="156" s="1"/>
  <c r="R23" i="156"/>
  <c r="R47" i="156"/>
  <c r="R72" i="156" s="1"/>
  <c r="R100" i="156" s="1"/>
  <c r="R122" i="156" s="1"/>
  <c r="R144" i="156" s="1"/>
  <c r="R188" i="156" s="1"/>
  <c r="G46" i="156"/>
  <c r="G71" i="156" s="1"/>
  <c r="G99" i="156" s="1"/>
  <c r="G121" i="156" s="1"/>
  <c r="G143" i="156" s="1"/>
  <c r="G187" i="156" s="1"/>
  <c r="G22" i="156"/>
  <c r="F166" i="156"/>
  <c r="F47" i="156"/>
  <c r="F72" i="156" s="1"/>
  <c r="F100" i="156" s="1"/>
  <c r="F122" i="156" s="1"/>
  <c r="F144" i="156" s="1"/>
  <c r="F188" i="156" s="1"/>
  <c r="F23" i="156"/>
  <c r="N165" i="156"/>
  <c r="O46" i="156"/>
  <c r="O71" i="156" s="1"/>
  <c r="O99" i="156" s="1"/>
  <c r="O121" i="156" s="1"/>
  <c r="O143" i="156" s="1"/>
  <c r="O187" i="156" s="1"/>
  <c r="O22" i="156"/>
  <c r="C187" i="156"/>
  <c r="C165" i="156"/>
  <c r="C22" i="156"/>
  <c r="C46" i="156"/>
  <c r="C71" i="156" s="1"/>
  <c r="C99" i="156" s="1"/>
  <c r="C121" i="156" s="1"/>
  <c r="C143" i="156" s="1"/>
  <c r="L188" i="156"/>
  <c r="L166" i="156"/>
  <c r="L23" i="156"/>
  <c r="L47" i="156"/>
  <c r="L72" i="156" s="1"/>
  <c r="L100" i="156" s="1"/>
  <c r="L122" i="156" s="1"/>
  <c r="L144" i="156" s="1"/>
  <c r="E46" i="156"/>
  <c r="E71" i="156" s="1"/>
  <c r="E99" i="156" s="1"/>
  <c r="E121" i="156" s="1"/>
  <c r="E143" i="156" s="1"/>
  <c r="E187" i="156" s="1"/>
  <c r="E22" i="156"/>
  <c r="D47" i="156"/>
  <c r="D72" i="156" s="1"/>
  <c r="D100" i="156" s="1"/>
  <c r="D122" i="156" s="1"/>
  <c r="D144" i="156" s="1"/>
  <c r="D188" i="156" s="1"/>
  <c r="D23" i="156"/>
  <c r="Q22" i="156"/>
  <c r="Q46" i="156"/>
  <c r="Q71" i="156" s="1"/>
  <c r="Q99" i="156" s="1"/>
  <c r="Q121" i="156" s="1"/>
  <c r="Q143" i="156" s="1"/>
  <c r="Q165" i="156" s="1"/>
  <c r="H47" i="156"/>
  <c r="H72" i="156" s="1"/>
  <c r="H100" i="156" s="1"/>
  <c r="H122" i="156" s="1"/>
  <c r="H144" i="156" s="1"/>
  <c r="H188" i="156" s="1"/>
  <c r="H23" i="156"/>
  <c r="M187" i="156"/>
  <c r="M22" i="156"/>
  <c r="M46" i="156"/>
  <c r="M71" i="156" s="1"/>
  <c r="M99" i="156" s="1"/>
  <c r="M121" i="156" s="1"/>
  <c r="M143" i="156" s="1"/>
  <c r="M165" i="156" s="1"/>
  <c r="N47" i="156"/>
  <c r="N72" i="156" s="1"/>
  <c r="N100" i="156" s="1"/>
  <c r="N122" i="156" s="1"/>
  <c r="N144" i="156" s="1"/>
  <c r="N188" i="156" s="1"/>
  <c r="N23" i="156"/>
  <c r="P188" i="156"/>
  <c r="P23" i="156"/>
  <c r="P47" i="156"/>
  <c r="P72" i="156" s="1"/>
  <c r="P100" i="156" s="1"/>
  <c r="P122" i="156" s="1"/>
  <c r="P144" i="156" s="1"/>
  <c r="P166" i="156" s="1"/>
  <c r="I46" i="156"/>
  <c r="I71" i="156" s="1"/>
  <c r="I99" i="156" s="1"/>
  <c r="I121" i="156" s="1"/>
  <c r="I143" i="156" s="1"/>
  <c r="I187" i="156" s="1"/>
  <c r="I22" i="156"/>
  <c r="L165" i="156"/>
  <c r="E164" i="156"/>
  <c r="D165" i="156"/>
  <c r="Q164" i="156"/>
  <c r="P165" i="156"/>
  <c r="M47" i="155"/>
  <c r="M72" i="155" s="1"/>
  <c r="M100" i="155" s="1"/>
  <c r="M122" i="155" s="1"/>
  <c r="M144" i="155" s="1"/>
  <c r="M188" i="155" s="1"/>
  <c r="M23" i="155"/>
  <c r="C23" i="155"/>
  <c r="C47" i="155"/>
  <c r="C72" i="155" s="1"/>
  <c r="C100" i="155" s="1"/>
  <c r="C122" i="155" s="1"/>
  <c r="C144" i="155" s="1"/>
  <c r="C188" i="155" s="1"/>
  <c r="Q47" i="155"/>
  <c r="Q72" i="155" s="1"/>
  <c r="Q100" i="155" s="1"/>
  <c r="Q122" i="155" s="1"/>
  <c r="Q144" i="155" s="1"/>
  <c r="Q166" i="155" s="1"/>
  <c r="Q23" i="155"/>
  <c r="P48" i="155"/>
  <c r="P73" i="155" s="1"/>
  <c r="P101" i="155" s="1"/>
  <c r="P123" i="155" s="1"/>
  <c r="P145" i="155" s="1"/>
  <c r="P167" i="155" s="1"/>
  <c r="P24" i="155"/>
  <c r="K186" i="155"/>
  <c r="N46" i="155"/>
  <c r="N71" i="155" s="1"/>
  <c r="N99" i="155" s="1"/>
  <c r="N121" i="155" s="1"/>
  <c r="N143" i="155" s="1"/>
  <c r="N187" i="155" s="1"/>
  <c r="N22" i="155"/>
  <c r="I47" i="155"/>
  <c r="I72" i="155" s="1"/>
  <c r="I100" i="155" s="1"/>
  <c r="I122" i="155" s="1"/>
  <c r="I144" i="155" s="1"/>
  <c r="I166" i="155" s="1"/>
  <c r="I23" i="155"/>
  <c r="E47" i="155"/>
  <c r="E72" i="155" s="1"/>
  <c r="E100" i="155" s="1"/>
  <c r="E122" i="155" s="1"/>
  <c r="E144" i="155" s="1"/>
  <c r="E188" i="155" s="1"/>
  <c r="E23" i="155"/>
  <c r="H48" i="155"/>
  <c r="H73" i="155" s="1"/>
  <c r="H101" i="155" s="1"/>
  <c r="H123" i="155" s="1"/>
  <c r="H145" i="155" s="1"/>
  <c r="H167" i="155" s="1"/>
  <c r="H24" i="155"/>
  <c r="J46" i="155"/>
  <c r="J71" i="155" s="1"/>
  <c r="J99" i="155" s="1"/>
  <c r="J121" i="155" s="1"/>
  <c r="J143" i="155" s="1"/>
  <c r="J187" i="155" s="1"/>
  <c r="J22" i="155"/>
  <c r="D48" i="155"/>
  <c r="D73" i="155" s="1"/>
  <c r="D101" i="155" s="1"/>
  <c r="D123" i="155" s="1"/>
  <c r="D145" i="155" s="1"/>
  <c r="D189" i="155" s="1"/>
  <c r="D24" i="155"/>
  <c r="F46" i="155"/>
  <c r="F71" i="155" s="1"/>
  <c r="F99" i="155" s="1"/>
  <c r="F121" i="155" s="1"/>
  <c r="F143" i="155" s="1"/>
  <c r="F187" i="155" s="1"/>
  <c r="F22" i="155"/>
  <c r="B186" i="155"/>
  <c r="N164" i="155"/>
  <c r="S164" i="155" s="1"/>
  <c r="D29" i="152" s="1"/>
  <c r="I165" i="155"/>
  <c r="E165" i="155"/>
  <c r="H166" i="155"/>
  <c r="J186" i="155"/>
  <c r="L166" i="155"/>
  <c r="R164" i="155"/>
  <c r="D166" i="155"/>
  <c r="F186" i="155"/>
  <c r="P166" i="155"/>
  <c r="G165" i="155"/>
  <c r="O166" i="155"/>
  <c r="O23" i="155"/>
  <c r="O47" i="155"/>
  <c r="O72" i="155" s="1"/>
  <c r="O100" i="155" s="1"/>
  <c r="O122" i="155" s="1"/>
  <c r="O144" i="155" s="1"/>
  <c r="O188" i="155" s="1"/>
  <c r="R46" i="155"/>
  <c r="R71" i="155" s="1"/>
  <c r="R99" i="155" s="1"/>
  <c r="R121" i="155" s="1"/>
  <c r="R143" i="155" s="1"/>
  <c r="R165" i="155" s="1"/>
  <c r="R22" i="155"/>
  <c r="G166" i="155"/>
  <c r="G23" i="155"/>
  <c r="G47" i="155"/>
  <c r="G72" i="155" s="1"/>
  <c r="G100" i="155" s="1"/>
  <c r="G122" i="155" s="1"/>
  <c r="G144" i="155" s="1"/>
  <c r="G188" i="155" s="1"/>
  <c r="L48" i="155"/>
  <c r="L73" i="155" s="1"/>
  <c r="L101" i="155" s="1"/>
  <c r="L123" i="155" s="1"/>
  <c r="L145" i="155" s="1"/>
  <c r="L189" i="155" s="1"/>
  <c r="L24" i="155"/>
  <c r="B46" i="155"/>
  <c r="B71" i="155" s="1"/>
  <c r="B99" i="155" s="1"/>
  <c r="B121" i="155" s="1"/>
  <c r="B143" i="155" s="1"/>
  <c r="B187" i="155" s="1"/>
  <c r="B22" i="155"/>
  <c r="K46" i="155"/>
  <c r="K71" i="155" s="1"/>
  <c r="K99" i="155" s="1"/>
  <c r="K121" i="155" s="1"/>
  <c r="K143" i="155" s="1"/>
  <c r="K165" i="155" s="1"/>
  <c r="K187" i="155"/>
  <c r="K22" i="155"/>
  <c r="I47" i="154"/>
  <c r="I72" i="154" s="1"/>
  <c r="I100" i="154" s="1"/>
  <c r="I122" i="154" s="1"/>
  <c r="I144" i="154" s="1"/>
  <c r="I188" i="154" s="1"/>
  <c r="I23" i="154"/>
  <c r="G23" i="154"/>
  <c r="G47" i="154"/>
  <c r="G72" i="154" s="1"/>
  <c r="G100" i="154" s="1"/>
  <c r="G122" i="154" s="1"/>
  <c r="G144" i="154" s="1"/>
  <c r="G188" i="154" s="1"/>
  <c r="B46" i="154"/>
  <c r="B71" i="154" s="1"/>
  <c r="B99" i="154" s="1"/>
  <c r="B121" i="154" s="1"/>
  <c r="B143" i="154" s="1"/>
  <c r="B165" i="154" s="1"/>
  <c r="B22" i="154"/>
  <c r="P22" i="154"/>
  <c r="P46" i="154"/>
  <c r="P71" i="154" s="1"/>
  <c r="P99" i="154" s="1"/>
  <c r="P121" i="154" s="1"/>
  <c r="P143" i="154" s="1"/>
  <c r="P187" i="154" s="1"/>
  <c r="E47" i="154"/>
  <c r="E72" i="154" s="1"/>
  <c r="E100" i="154" s="1"/>
  <c r="E122" i="154" s="1"/>
  <c r="E144" i="154" s="1"/>
  <c r="E188" i="154" s="1"/>
  <c r="E23" i="154"/>
  <c r="F164" i="154"/>
  <c r="D164" i="154"/>
  <c r="C187" i="154"/>
  <c r="C188" i="154"/>
  <c r="C23" i="154"/>
  <c r="C47" i="154"/>
  <c r="C72" i="154" s="1"/>
  <c r="C100" i="154" s="1"/>
  <c r="C122" i="154" s="1"/>
  <c r="C144" i="154" s="1"/>
  <c r="C166" i="154" s="1"/>
  <c r="N165" i="154"/>
  <c r="N187" i="154"/>
  <c r="N46" i="154"/>
  <c r="N71" i="154" s="1"/>
  <c r="N99" i="154" s="1"/>
  <c r="N121" i="154" s="1"/>
  <c r="N143" i="154" s="1"/>
  <c r="N22" i="154"/>
  <c r="M188" i="154"/>
  <c r="M166" i="154"/>
  <c r="M47" i="154"/>
  <c r="M72" i="154" s="1"/>
  <c r="M100" i="154" s="1"/>
  <c r="M122" i="154" s="1"/>
  <c r="M144" i="154" s="1"/>
  <c r="M23" i="154"/>
  <c r="P164" i="154"/>
  <c r="O165" i="154"/>
  <c r="E165" i="154"/>
  <c r="O23" i="154"/>
  <c r="O47" i="154"/>
  <c r="O72" i="154" s="1"/>
  <c r="O100" i="154" s="1"/>
  <c r="O122" i="154" s="1"/>
  <c r="O144" i="154" s="1"/>
  <c r="O166" i="154" s="1"/>
  <c r="F46" i="154"/>
  <c r="F71" i="154" s="1"/>
  <c r="F99" i="154" s="1"/>
  <c r="F121" i="154" s="1"/>
  <c r="F143" i="154" s="1"/>
  <c r="F187" i="154" s="1"/>
  <c r="F22" i="154"/>
  <c r="D22" i="154"/>
  <c r="D46" i="154"/>
  <c r="D71" i="154" s="1"/>
  <c r="D99" i="154" s="1"/>
  <c r="D121" i="154" s="1"/>
  <c r="D143" i="154" s="1"/>
  <c r="D187" i="154" s="1"/>
  <c r="R46" i="154"/>
  <c r="R71" i="154" s="1"/>
  <c r="R99" i="154" s="1"/>
  <c r="R121" i="154" s="1"/>
  <c r="R143" i="154" s="1"/>
  <c r="R165" i="154" s="1"/>
  <c r="R22" i="154"/>
  <c r="H187" i="154"/>
  <c r="H165" i="154"/>
  <c r="H22" i="154"/>
  <c r="H46" i="154"/>
  <c r="H71" i="154" s="1"/>
  <c r="H99" i="154" s="1"/>
  <c r="H121" i="154" s="1"/>
  <c r="H143" i="154" s="1"/>
  <c r="L187" i="154"/>
  <c r="L165" i="154"/>
  <c r="L22" i="154"/>
  <c r="L46" i="154"/>
  <c r="L71" i="154" s="1"/>
  <c r="L99" i="154" s="1"/>
  <c r="L121" i="154" s="1"/>
  <c r="L143" i="154" s="1"/>
  <c r="K188" i="154"/>
  <c r="K166" i="154"/>
  <c r="K23" i="154"/>
  <c r="K47" i="154"/>
  <c r="K72" i="154" s="1"/>
  <c r="K100" i="154" s="1"/>
  <c r="K122" i="154" s="1"/>
  <c r="K144" i="154" s="1"/>
  <c r="J187" i="154"/>
  <c r="J165" i="154"/>
  <c r="J46" i="154"/>
  <c r="J71" i="154" s="1"/>
  <c r="J99" i="154" s="1"/>
  <c r="J121" i="154" s="1"/>
  <c r="J143" i="154" s="1"/>
  <c r="J22" i="154"/>
  <c r="Q188" i="154"/>
  <c r="Q166" i="154"/>
  <c r="Q47" i="154"/>
  <c r="Q72" i="154" s="1"/>
  <c r="Q100" i="154" s="1"/>
  <c r="Q122" i="154" s="1"/>
  <c r="Q144" i="154" s="1"/>
  <c r="Q23" i="154"/>
  <c r="Q47" i="153"/>
  <c r="Q72" i="153" s="1"/>
  <c r="Q100" i="153" s="1"/>
  <c r="Q122" i="153" s="1"/>
  <c r="Q23" i="153"/>
  <c r="O23" i="153"/>
  <c r="O47" i="153"/>
  <c r="O72" i="153" s="1"/>
  <c r="O100" i="153" s="1"/>
  <c r="O122" i="153" s="1"/>
  <c r="I47" i="153"/>
  <c r="I72" i="153" s="1"/>
  <c r="I100" i="153" s="1"/>
  <c r="I122" i="153" s="1"/>
  <c r="I23" i="153"/>
  <c r="M22" i="153"/>
  <c r="M46" i="153"/>
  <c r="M71" i="153" s="1"/>
  <c r="M99" i="153" s="1"/>
  <c r="M121" i="153" s="1"/>
  <c r="F24" i="153"/>
  <c r="F48" i="153"/>
  <c r="F73" i="153" s="1"/>
  <c r="F101" i="153" s="1"/>
  <c r="F123" i="153" s="1"/>
  <c r="G23" i="153"/>
  <c r="G47" i="153"/>
  <c r="G72" i="153" s="1"/>
  <c r="G100" i="153" s="1"/>
  <c r="G122" i="153" s="1"/>
  <c r="E22" i="153"/>
  <c r="E46" i="153"/>
  <c r="E71" i="153" s="1"/>
  <c r="E99" i="153" s="1"/>
  <c r="E121" i="153" s="1"/>
  <c r="H22" i="153"/>
  <c r="H46" i="153"/>
  <c r="H71" i="153" s="1"/>
  <c r="H99" i="153" s="1"/>
  <c r="H121" i="153" s="1"/>
  <c r="F166" i="153"/>
  <c r="K187" i="153"/>
  <c r="O187" i="153"/>
  <c r="L22" i="153"/>
  <c r="L46" i="153"/>
  <c r="L71" i="153" s="1"/>
  <c r="L99" i="153" s="1"/>
  <c r="L121" i="153" s="1"/>
  <c r="K23" i="153"/>
  <c r="K47" i="153"/>
  <c r="K72" i="153" s="1"/>
  <c r="K100" i="153" s="1"/>
  <c r="K122" i="153" s="1"/>
  <c r="N24" i="153"/>
  <c r="N48" i="153"/>
  <c r="N73" i="153" s="1"/>
  <c r="N101" i="153" s="1"/>
  <c r="N123" i="153" s="1"/>
  <c r="D22" i="153"/>
  <c r="D46" i="153"/>
  <c r="D71" i="153" s="1"/>
  <c r="D99" i="153" s="1"/>
  <c r="D121" i="153" s="1"/>
  <c r="C23" i="153"/>
  <c r="C47" i="153"/>
  <c r="C72" i="153" s="1"/>
  <c r="C100" i="153" s="1"/>
  <c r="C122" i="153" s="1"/>
  <c r="P22" i="153"/>
  <c r="P46" i="153"/>
  <c r="P71" i="153" s="1"/>
  <c r="P99" i="153" s="1"/>
  <c r="P121" i="153" s="1"/>
  <c r="F14" i="147"/>
  <c r="V14" i="147" s="1"/>
  <c r="T12" i="114"/>
  <c r="F23" i="147"/>
  <c r="N23" i="147" s="1"/>
  <c r="F26" i="147"/>
  <c r="F19" i="147"/>
  <c r="V19" i="147" s="1"/>
  <c r="F33" i="147"/>
  <c r="N33" i="147" s="1"/>
  <c r="F30" i="147"/>
  <c r="N30" i="147" s="1"/>
  <c r="F36" i="147"/>
  <c r="N36" i="147" s="1"/>
  <c r="F29" i="147"/>
  <c r="N29" i="147" s="1"/>
  <c r="F28" i="147"/>
  <c r="V28" i="147" s="1"/>
  <c r="F15" i="147"/>
  <c r="N15" i="147" s="1"/>
  <c r="F27" i="147"/>
  <c r="N27" i="147" s="1"/>
  <c r="F25" i="147"/>
  <c r="N25" i="147" s="1"/>
  <c r="F31" i="147"/>
  <c r="N31" i="147" s="1"/>
  <c r="F24" i="147"/>
  <c r="N24" i="147" s="1"/>
  <c r="F20" i="147"/>
  <c r="V20" i="147" s="1"/>
  <c r="F16" i="147"/>
  <c r="N16" i="147" s="1"/>
  <c r="F17" i="147"/>
  <c r="V17" i="147" s="1"/>
  <c r="F21" i="147"/>
  <c r="V21" i="147" s="1"/>
  <c r="V16" i="114"/>
  <c r="U16" i="114"/>
  <c r="F35" i="147"/>
  <c r="V35" i="147" s="1"/>
  <c r="F22" i="147"/>
  <c r="N22" i="147" s="1"/>
  <c r="F32" i="147"/>
  <c r="V32" i="147" s="1"/>
  <c r="F34" i="147"/>
  <c r="V34" i="147" s="1"/>
  <c r="N28" i="147"/>
  <c r="Q35" i="114"/>
  <c r="N14" i="147"/>
  <c r="D33" i="147"/>
  <c r="L33" i="147" s="1"/>
  <c r="W7" i="127"/>
  <c r="D8" i="146" s="1"/>
  <c r="W32" i="127"/>
  <c r="D33" i="146" s="1"/>
  <c r="H78" i="146" s="1"/>
  <c r="Q32" i="127"/>
  <c r="C33" i="146" s="1"/>
  <c r="G78" i="146" s="1"/>
  <c r="T33" i="147"/>
  <c r="P36" i="108"/>
  <c r="O36" i="108"/>
  <c r="H10" i="127"/>
  <c r="J10" i="127"/>
  <c r="J34" i="127"/>
  <c r="H34" i="127"/>
  <c r="N9" i="127"/>
  <c r="T9" i="127"/>
  <c r="V9" i="127"/>
  <c r="P9" i="127"/>
  <c r="V33" i="127"/>
  <c r="P33" i="127"/>
  <c r="I34" i="127"/>
  <c r="I9" i="127"/>
  <c r="Q7" i="127"/>
  <c r="C8" i="146" s="1"/>
  <c r="N33" i="127"/>
  <c r="T33" i="127"/>
  <c r="K33" i="127"/>
  <c r="C33" i="148" s="1"/>
  <c r="J32" i="148"/>
  <c r="I32" i="148"/>
  <c r="H32" i="148"/>
  <c r="G32" i="148"/>
  <c r="F32" i="148"/>
  <c r="O33" i="127"/>
  <c r="U33" i="127"/>
  <c r="U8" i="127"/>
  <c r="W8" i="127" s="1"/>
  <c r="D9" i="146" s="1"/>
  <c r="O8" i="127"/>
  <c r="Q8" i="127" s="1"/>
  <c r="C9" i="146" s="1"/>
  <c r="C35" i="145"/>
  <c r="G36" i="147"/>
  <c r="V22" i="152"/>
  <c r="W22" i="152" s="1"/>
  <c r="X22" i="152" s="1"/>
  <c r="AA22" i="152" s="1"/>
  <c r="AD22" i="152" s="1"/>
  <c r="Q28" i="152" l="1"/>
  <c r="H165" i="160"/>
  <c r="G166" i="160"/>
  <c r="R29" i="152"/>
  <c r="D165" i="160"/>
  <c r="R165" i="160" s="1"/>
  <c r="L30" i="152" s="1"/>
  <c r="R90" i="152"/>
  <c r="M165" i="160"/>
  <c r="C166" i="160"/>
  <c r="O167" i="160"/>
  <c r="Q90" i="152"/>
  <c r="R164" i="158"/>
  <c r="K29" i="152" s="1"/>
  <c r="Q29" i="152" s="1"/>
  <c r="O187" i="158"/>
  <c r="N165" i="157"/>
  <c r="S164" i="156"/>
  <c r="J29" i="152" s="1"/>
  <c r="P29" i="152" s="1"/>
  <c r="G165" i="156"/>
  <c r="Q187" i="156"/>
  <c r="S186" i="155"/>
  <c r="D90" i="152" s="1"/>
  <c r="P90" i="152" s="1"/>
  <c r="S187" i="155"/>
  <c r="D91" i="152" s="1"/>
  <c r="D165" i="154"/>
  <c r="F165" i="154"/>
  <c r="S165" i="154" s="1"/>
  <c r="I30" i="152" s="1"/>
  <c r="O188" i="154"/>
  <c r="S164" i="154"/>
  <c r="I29" i="152" s="1"/>
  <c r="K36" i="147"/>
  <c r="AE22" i="152"/>
  <c r="AF22" i="152"/>
  <c r="C17" i="147"/>
  <c r="K17" i="147" s="1"/>
  <c r="AD18" i="152"/>
  <c r="C165" i="153"/>
  <c r="S185" i="153"/>
  <c r="C89" i="152" s="1"/>
  <c r="O89" i="152" s="1"/>
  <c r="S89" i="152" s="1"/>
  <c r="V89" i="152" s="1"/>
  <c r="W89" i="152" s="1"/>
  <c r="X89" i="152" s="1"/>
  <c r="AE37" i="152"/>
  <c r="AF37" i="152"/>
  <c r="O28" i="152"/>
  <c r="V29" i="147"/>
  <c r="N17" i="147"/>
  <c r="V33" i="147"/>
  <c r="N19" i="147"/>
  <c r="V23" i="147"/>
  <c r="D143" i="153"/>
  <c r="D187" i="153" s="1"/>
  <c r="Q144" i="153"/>
  <c r="Q166" i="153" s="1"/>
  <c r="J23" i="153"/>
  <c r="J47" i="153"/>
  <c r="J72" i="153" s="1"/>
  <c r="J100" i="153" s="1"/>
  <c r="J122" i="153" s="1"/>
  <c r="R143" i="153"/>
  <c r="R165" i="153" s="1"/>
  <c r="N188" i="153"/>
  <c r="M164" i="153"/>
  <c r="O144" i="153"/>
  <c r="O166" i="153" s="1"/>
  <c r="J186" i="153"/>
  <c r="L164" i="153"/>
  <c r="R186" i="153"/>
  <c r="J143" i="153"/>
  <c r="J165" i="153" s="1"/>
  <c r="E164" i="153"/>
  <c r="S164" i="153" s="1"/>
  <c r="C29" i="152" s="1"/>
  <c r="D186" i="153"/>
  <c r="K144" i="153"/>
  <c r="K188" i="153" s="1"/>
  <c r="E143" i="153"/>
  <c r="E165" i="153" s="1"/>
  <c r="C188" i="153"/>
  <c r="C144" i="153"/>
  <c r="L143" i="153"/>
  <c r="L187" i="153" s="1"/>
  <c r="H187" i="153"/>
  <c r="H143" i="153"/>
  <c r="G188" i="153"/>
  <c r="G144" i="153"/>
  <c r="M187" i="153"/>
  <c r="M143" i="153"/>
  <c r="I166" i="153"/>
  <c r="I144" i="153"/>
  <c r="I188" i="153" s="1"/>
  <c r="B23" i="153"/>
  <c r="B47" i="153"/>
  <c r="B72" i="153" s="1"/>
  <c r="B100" i="153" s="1"/>
  <c r="B122" i="153" s="1"/>
  <c r="Q187" i="153"/>
  <c r="P143" i="153"/>
  <c r="P187" i="153" s="1"/>
  <c r="F145" i="153"/>
  <c r="F167" i="153" s="1"/>
  <c r="N145" i="153"/>
  <c r="N189" i="153" s="1"/>
  <c r="B143" i="153"/>
  <c r="B165" i="153" s="1"/>
  <c r="R23" i="153"/>
  <c r="R47" i="153"/>
  <c r="R72" i="153" s="1"/>
  <c r="R100" i="153" s="1"/>
  <c r="R122" i="153" s="1"/>
  <c r="P165" i="153"/>
  <c r="C166" i="153"/>
  <c r="D165" i="153"/>
  <c r="K166" i="153"/>
  <c r="L165" i="153"/>
  <c r="X19" i="152"/>
  <c r="AA19" i="152" s="1"/>
  <c r="X20" i="152"/>
  <c r="AA20" i="152" s="1"/>
  <c r="I165" i="160"/>
  <c r="C48" i="160"/>
  <c r="C73" i="160" s="1"/>
  <c r="C101" i="160" s="1"/>
  <c r="C123" i="160" s="1"/>
  <c r="C145" i="160" s="1"/>
  <c r="C189" i="160" s="1"/>
  <c r="C24" i="160"/>
  <c r="M47" i="160"/>
  <c r="M72" i="160" s="1"/>
  <c r="M100" i="160" s="1"/>
  <c r="M122" i="160" s="1"/>
  <c r="M144" i="160" s="1"/>
  <c r="M166" i="160" s="1"/>
  <c r="M23" i="160"/>
  <c r="K48" i="160"/>
  <c r="K73" i="160" s="1"/>
  <c r="K101" i="160" s="1"/>
  <c r="K123" i="160" s="1"/>
  <c r="K145" i="160" s="1"/>
  <c r="K167" i="160" s="1"/>
  <c r="K24" i="160"/>
  <c r="E47" i="160"/>
  <c r="E72" i="160" s="1"/>
  <c r="E100" i="160" s="1"/>
  <c r="E122" i="160" s="1"/>
  <c r="E144" i="160" s="1"/>
  <c r="E188" i="160" s="1"/>
  <c r="E23" i="160"/>
  <c r="P47" i="160"/>
  <c r="P72" i="160" s="1"/>
  <c r="P100" i="160" s="1"/>
  <c r="P122" i="160" s="1"/>
  <c r="P144" i="160" s="1"/>
  <c r="P188" i="160" s="1"/>
  <c r="P23" i="160"/>
  <c r="J23" i="160"/>
  <c r="J47" i="160"/>
  <c r="J72" i="160" s="1"/>
  <c r="J100" i="160" s="1"/>
  <c r="J122" i="160" s="1"/>
  <c r="J144" i="160" s="1"/>
  <c r="J166" i="160" s="1"/>
  <c r="N23" i="160"/>
  <c r="N47" i="160"/>
  <c r="N72" i="160" s="1"/>
  <c r="N100" i="160" s="1"/>
  <c r="N122" i="160" s="1"/>
  <c r="N144" i="160" s="1"/>
  <c r="N166" i="160" s="1"/>
  <c r="B47" i="160"/>
  <c r="B72" i="160" s="1"/>
  <c r="B100" i="160" s="1"/>
  <c r="B122" i="160" s="1"/>
  <c r="B144" i="160" s="1"/>
  <c r="B166" i="160" s="1"/>
  <c r="B23" i="160"/>
  <c r="Q23" i="160"/>
  <c r="Q47" i="160"/>
  <c r="Q72" i="160" s="1"/>
  <c r="Q100" i="160" s="1"/>
  <c r="Q122" i="160" s="1"/>
  <c r="Q144" i="160" s="1"/>
  <c r="Q188" i="160" s="1"/>
  <c r="J165" i="160"/>
  <c r="N165" i="160"/>
  <c r="H47" i="160"/>
  <c r="H72" i="160" s="1"/>
  <c r="H100" i="160" s="1"/>
  <c r="H122" i="160" s="1"/>
  <c r="H144" i="160" s="1"/>
  <c r="H166" i="160" s="1"/>
  <c r="H23" i="160"/>
  <c r="L47" i="160"/>
  <c r="L72" i="160" s="1"/>
  <c r="L100" i="160" s="1"/>
  <c r="L122" i="160" s="1"/>
  <c r="L144" i="160" s="1"/>
  <c r="L166" i="160" s="1"/>
  <c r="L23" i="160"/>
  <c r="D47" i="160"/>
  <c r="D72" i="160" s="1"/>
  <c r="D100" i="160" s="1"/>
  <c r="D122" i="160" s="1"/>
  <c r="D144" i="160" s="1"/>
  <c r="D166" i="160" s="1"/>
  <c r="D23" i="160"/>
  <c r="O49" i="160"/>
  <c r="O74" i="160" s="1"/>
  <c r="O102" i="160" s="1"/>
  <c r="O124" i="160" s="1"/>
  <c r="O146" i="160" s="1"/>
  <c r="O168" i="160" s="1"/>
  <c r="O25" i="160"/>
  <c r="G167" i="160"/>
  <c r="G48" i="160"/>
  <c r="G73" i="160" s="1"/>
  <c r="G101" i="160" s="1"/>
  <c r="G123" i="160" s="1"/>
  <c r="G145" i="160" s="1"/>
  <c r="G189" i="160" s="1"/>
  <c r="G24" i="160"/>
  <c r="I188" i="160"/>
  <c r="I166" i="160"/>
  <c r="I23" i="160"/>
  <c r="I47" i="160"/>
  <c r="I72" i="160" s="1"/>
  <c r="I100" i="160" s="1"/>
  <c r="I122" i="160" s="1"/>
  <c r="I144" i="160" s="1"/>
  <c r="F166" i="160"/>
  <c r="F23" i="160"/>
  <c r="F47" i="160"/>
  <c r="F72" i="160" s="1"/>
  <c r="F100" i="160" s="1"/>
  <c r="F122" i="160" s="1"/>
  <c r="F144" i="160" s="1"/>
  <c r="F188" i="160" s="1"/>
  <c r="M47" i="159"/>
  <c r="M72" i="159" s="1"/>
  <c r="M100" i="159" s="1"/>
  <c r="M122" i="159" s="1"/>
  <c r="M144" i="159" s="1"/>
  <c r="M188" i="159" s="1"/>
  <c r="M23" i="159"/>
  <c r="B47" i="159"/>
  <c r="B72" i="159" s="1"/>
  <c r="B100" i="159" s="1"/>
  <c r="B122" i="159" s="1"/>
  <c r="B144" i="159" s="1"/>
  <c r="B166" i="159" s="1"/>
  <c r="B23" i="159"/>
  <c r="G48" i="159"/>
  <c r="G73" i="159" s="1"/>
  <c r="G101" i="159" s="1"/>
  <c r="G123" i="159" s="1"/>
  <c r="G145" i="159" s="1"/>
  <c r="G189" i="159" s="1"/>
  <c r="G24" i="159"/>
  <c r="C188" i="159"/>
  <c r="O166" i="159"/>
  <c r="D165" i="159"/>
  <c r="E165" i="159"/>
  <c r="F165" i="159"/>
  <c r="N187" i="159"/>
  <c r="I187" i="159"/>
  <c r="R187" i="159" s="1"/>
  <c r="F91" i="152" s="1"/>
  <c r="R91" i="152" s="1"/>
  <c r="Q165" i="159"/>
  <c r="K48" i="159"/>
  <c r="K73" i="159" s="1"/>
  <c r="K101" i="159" s="1"/>
  <c r="K123" i="159" s="1"/>
  <c r="K145" i="159" s="1"/>
  <c r="K189" i="159" s="1"/>
  <c r="K24" i="159"/>
  <c r="J187" i="159"/>
  <c r="P187" i="159"/>
  <c r="M165" i="159"/>
  <c r="K166" i="159"/>
  <c r="B165" i="159"/>
  <c r="H165" i="159"/>
  <c r="G166" i="159"/>
  <c r="L165" i="159"/>
  <c r="H47" i="159"/>
  <c r="H72" i="159" s="1"/>
  <c r="H100" i="159" s="1"/>
  <c r="H122" i="159" s="1"/>
  <c r="H144" i="159" s="1"/>
  <c r="H188" i="159" s="1"/>
  <c r="H23" i="159"/>
  <c r="L47" i="159"/>
  <c r="L72" i="159" s="1"/>
  <c r="L100" i="159" s="1"/>
  <c r="L122" i="159" s="1"/>
  <c r="L144" i="159" s="1"/>
  <c r="L188" i="159" s="1"/>
  <c r="L23" i="159"/>
  <c r="J47" i="159"/>
  <c r="J72" i="159" s="1"/>
  <c r="J100" i="159" s="1"/>
  <c r="J122" i="159" s="1"/>
  <c r="J144" i="159" s="1"/>
  <c r="J188" i="159" s="1"/>
  <c r="J23" i="159"/>
  <c r="C48" i="159"/>
  <c r="C73" i="159" s="1"/>
  <c r="C101" i="159" s="1"/>
  <c r="C123" i="159" s="1"/>
  <c r="C145" i="159" s="1"/>
  <c r="C167" i="159" s="1"/>
  <c r="C24" i="159"/>
  <c r="O48" i="159"/>
  <c r="O73" i="159" s="1"/>
  <c r="O101" i="159" s="1"/>
  <c r="O123" i="159" s="1"/>
  <c r="O145" i="159" s="1"/>
  <c r="O189" i="159" s="1"/>
  <c r="O24" i="159"/>
  <c r="D47" i="159"/>
  <c r="D72" i="159" s="1"/>
  <c r="D100" i="159" s="1"/>
  <c r="D122" i="159" s="1"/>
  <c r="D144" i="159" s="1"/>
  <c r="D188" i="159" s="1"/>
  <c r="D23" i="159"/>
  <c r="E47" i="159"/>
  <c r="E72" i="159" s="1"/>
  <c r="E100" i="159" s="1"/>
  <c r="E122" i="159" s="1"/>
  <c r="E144" i="159" s="1"/>
  <c r="E188" i="159" s="1"/>
  <c r="E23" i="159"/>
  <c r="F47" i="159"/>
  <c r="F72" i="159" s="1"/>
  <c r="F100" i="159" s="1"/>
  <c r="F122" i="159" s="1"/>
  <c r="F144" i="159" s="1"/>
  <c r="F188" i="159" s="1"/>
  <c r="F23" i="159"/>
  <c r="N47" i="159"/>
  <c r="N72" i="159" s="1"/>
  <c r="N100" i="159" s="1"/>
  <c r="N122" i="159" s="1"/>
  <c r="N144" i="159" s="1"/>
  <c r="N166" i="159" s="1"/>
  <c r="N23" i="159"/>
  <c r="I47" i="159"/>
  <c r="I72" i="159" s="1"/>
  <c r="I100" i="159" s="1"/>
  <c r="I122" i="159" s="1"/>
  <c r="I144" i="159" s="1"/>
  <c r="I166" i="159" s="1"/>
  <c r="I23" i="159"/>
  <c r="Q47" i="159"/>
  <c r="Q72" i="159" s="1"/>
  <c r="Q100" i="159" s="1"/>
  <c r="Q122" i="159" s="1"/>
  <c r="Q144" i="159" s="1"/>
  <c r="Q188" i="159" s="1"/>
  <c r="Q23" i="159"/>
  <c r="P47" i="159"/>
  <c r="P72" i="159" s="1"/>
  <c r="P100" i="159" s="1"/>
  <c r="P122" i="159" s="1"/>
  <c r="P144" i="159" s="1"/>
  <c r="P188" i="159" s="1"/>
  <c r="P23" i="159"/>
  <c r="K47" i="158"/>
  <c r="K72" i="158" s="1"/>
  <c r="K100" i="158" s="1"/>
  <c r="K122" i="158" s="1"/>
  <c r="K144" i="158" s="1"/>
  <c r="K188" i="158" s="1"/>
  <c r="K23" i="158"/>
  <c r="J47" i="158"/>
  <c r="J72" i="158" s="1"/>
  <c r="J100" i="158" s="1"/>
  <c r="J122" i="158" s="1"/>
  <c r="J144" i="158" s="1"/>
  <c r="J188" i="158" s="1"/>
  <c r="J23" i="158"/>
  <c r="D47" i="158"/>
  <c r="D72" i="158" s="1"/>
  <c r="D100" i="158" s="1"/>
  <c r="D122" i="158" s="1"/>
  <c r="D144" i="158" s="1"/>
  <c r="D188" i="158" s="1"/>
  <c r="D23" i="158"/>
  <c r="Q47" i="158"/>
  <c r="Q72" i="158" s="1"/>
  <c r="Q100" i="158" s="1"/>
  <c r="Q122" i="158" s="1"/>
  <c r="Q144" i="158" s="1"/>
  <c r="Q166" i="158" s="1"/>
  <c r="Q23" i="158"/>
  <c r="L47" i="158"/>
  <c r="L72" i="158" s="1"/>
  <c r="L100" i="158" s="1"/>
  <c r="L122" i="158" s="1"/>
  <c r="L144" i="158" s="1"/>
  <c r="L188" i="158" s="1"/>
  <c r="L23" i="158"/>
  <c r="N48" i="158"/>
  <c r="N73" i="158" s="1"/>
  <c r="N101" i="158" s="1"/>
  <c r="N123" i="158" s="1"/>
  <c r="N145" i="158" s="1"/>
  <c r="N189" i="158" s="1"/>
  <c r="N24" i="158"/>
  <c r="H166" i="158"/>
  <c r="H23" i="158"/>
  <c r="H47" i="158"/>
  <c r="H72" i="158" s="1"/>
  <c r="H100" i="158" s="1"/>
  <c r="H122" i="158" s="1"/>
  <c r="H144" i="158" s="1"/>
  <c r="H188" i="158" s="1"/>
  <c r="K187" i="158"/>
  <c r="F188" i="158"/>
  <c r="C165" i="158"/>
  <c r="J165" i="158"/>
  <c r="E187" i="158"/>
  <c r="R187" i="158" s="1"/>
  <c r="K91" i="152" s="1"/>
  <c r="D165" i="158"/>
  <c r="Q187" i="158"/>
  <c r="G165" i="158"/>
  <c r="B165" i="158"/>
  <c r="L165" i="158"/>
  <c r="P165" i="158"/>
  <c r="N188" i="158"/>
  <c r="I187" i="158"/>
  <c r="M165" i="158"/>
  <c r="H165" i="158"/>
  <c r="F48" i="158"/>
  <c r="F73" i="158" s="1"/>
  <c r="F101" i="158" s="1"/>
  <c r="F123" i="158" s="1"/>
  <c r="F145" i="158" s="1"/>
  <c r="F167" i="158" s="1"/>
  <c r="F24" i="158"/>
  <c r="C47" i="158"/>
  <c r="C72" i="158" s="1"/>
  <c r="C100" i="158" s="1"/>
  <c r="C122" i="158" s="1"/>
  <c r="C144" i="158" s="1"/>
  <c r="C188" i="158" s="1"/>
  <c r="C23" i="158"/>
  <c r="E47" i="158"/>
  <c r="E72" i="158" s="1"/>
  <c r="E100" i="158" s="1"/>
  <c r="E122" i="158" s="1"/>
  <c r="E144" i="158" s="1"/>
  <c r="E188" i="158" s="1"/>
  <c r="E23" i="158"/>
  <c r="G47" i="158"/>
  <c r="G72" i="158" s="1"/>
  <c r="G100" i="158" s="1"/>
  <c r="G122" i="158" s="1"/>
  <c r="G144" i="158" s="1"/>
  <c r="G166" i="158" s="1"/>
  <c r="G23" i="158"/>
  <c r="B47" i="158"/>
  <c r="B72" i="158" s="1"/>
  <c r="B100" i="158" s="1"/>
  <c r="B122" i="158" s="1"/>
  <c r="B144" i="158" s="1"/>
  <c r="B166" i="158" s="1"/>
  <c r="B23" i="158"/>
  <c r="P47" i="158"/>
  <c r="P72" i="158" s="1"/>
  <c r="P100" i="158" s="1"/>
  <c r="P122" i="158" s="1"/>
  <c r="P144" i="158" s="1"/>
  <c r="P166" i="158" s="1"/>
  <c r="P23" i="158"/>
  <c r="I47" i="158"/>
  <c r="I72" i="158" s="1"/>
  <c r="I100" i="158" s="1"/>
  <c r="I122" i="158" s="1"/>
  <c r="I144" i="158" s="1"/>
  <c r="I188" i="158" s="1"/>
  <c r="I23" i="158"/>
  <c r="M47" i="158"/>
  <c r="M72" i="158" s="1"/>
  <c r="M100" i="158" s="1"/>
  <c r="M122" i="158" s="1"/>
  <c r="M144" i="158" s="1"/>
  <c r="M166" i="158" s="1"/>
  <c r="M23" i="158"/>
  <c r="O47" i="158"/>
  <c r="O72" i="158" s="1"/>
  <c r="O100" i="158" s="1"/>
  <c r="O122" i="158" s="1"/>
  <c r="O144" i="158" s="1"/>
  <c r="O166" i="158" s="1"/>
  <c r="O23" i="158"/>
  <c r="E47" i="157"/>
  <c r="E72" i="157" s="1"/>
  <c r="E100" i="157" s="1"/>
  <c r="E122" i="157" s="1"/>
  <c r="E144" i="157" s="1"/>
  <c r="E188" i="157" s="1"/>
  <c r="E23" i="157"/>
  <c r="D48" i="157"/>
  <c r="D73" i="157" s="1"/>
  <c r="D101" i="157" s="1"/>
  <c r="D123" i="157" s="1"/>
  <c r="D145" i="157" s="1"/>
  <c r="D189" i="157" s="1"/>
  <c r="D24" i="157"/>
  <c r="K47" i="157"/>
  <c r="K72" i="157" s="1"/>
  <c r="K100" i="157" s="1"/>
  <c r="K122" i="157" s="1"/>
  <c r="K144" i="157" s="1"/>
  <c r="K188" i="157" s="1"/>
  <c r="K23" i="157"/>
  <c r="P165" i="157"/>
  <c r="G166" i="157"/>
  <c r="H166" i="157"/>
  <c r="B23" i="157"/>
  <c r="B47" i="157"/>
  <c r="B72" i="157" s="1"/>
  <c r="B100" i="157" s="1"/>
  <c r="B122" i="157" s="1"/>
  <c r="B144" i="157" s="1"/>
  <c r="B188" i="157" s="1"/>
  <c r="C188" i="157"/>
  <c r="C23" i="157"/>
  <c r="C47" i="157"/>
  <c r="C72" i="157" s="1"/>
  <c r="C100" i="157" s="1"/>
  <c r="C122" i="157" s="1"/>
  <c r="C144" i="157" s="1"/>
  <c r="C166" i="157" s="1"/>
  <c r="J166" i="157"/>
  <c r="J23" i="157"/>
  <c r="J47" i="157"/>
  <c r="J72" i="157" s="1"/>
  <c r="J100" i="157" s="1"/>
  <c r="J122" i="157" s="1"/>
  <c r="J144" i="157" s="1"/>
  <c r="J188" i="157" s="1"/>
  <c r="I187" i="157"/>
  <c r="F165" i="157"/>
  <c r="E187" i="157"/>
  <c r="R187" i="157" s="1"/>
  <c r="E91" i="152" s="1"/>
  <c r="B165" i="157"/>
  <c r="M165" i="157"/>
  <c r="D166" i="157"/>
  <c r="O187" i="157"/>
  <c r="C165" i="157"/>
  <c r="K187" i="157"/>
  <c r="J187" i="157"/>
  <c r="N166" i="157"/>
  <c r="N23" i="157"/>
  <c r="N47" i="157"/>
  <c r="N72" i="157" s="1"/>
  <c r="N100" i="157" s="1"/>
  <c r="N122" i="157" s="1"/>
  <c r="N144" i="157" s="1"/>
  <c r="N188" i="157" s="1"/>
  <c r="O47" i="157"/>
  <c r="O72" i="157" s="1"/>
  <c r="O100" i="157" s="1"/>
  <c r="O122" i="157" s="1"/>
  <c r="O144" i="157" s="1"/>
  <c r="O188" i="157" s="1"/>
  <c r="O23" i="157"/>
  <c r="M23" i="157"/>
  <c r="M47" i="157"/>
  <c r="M72" i="157" s="1"/>
  <c r="M100" i="157" s="1"/>
  <c r="M122" i="157" s="1"/>
  <c r="M144" i="157" s="1"/>
  <c r="M166" i="157" s="1"/>
  <c r="I47" i="157"/>
  <c r="I72" i="157" s="1"/>
  <c r="I100" i="157" s="1"/>
  <c r="I122" i="157" s="1"/>
  <c r="I144" i="157" s="1"/>
  <c r="I188" i="157" s="1"/>
  <c r="I23" i="157"/>
  <c r="F47" i="157"/>
  <c r="F72" i="157" s="1"/>
  <c r="F100" i="157" s="1"/>
  <c r="F122" i="157" s="1"/>
  <c r="F144" i="157" s="1"/>
  <c r="F166" i="157" s="1"/>
  <c r="F23" i="157"/>
  <c r="Q47" i="157"/>
  <c r="Q72" i="157" s="1"/>
  <c r="Q100" i="157" s="1"/>
  <c r="Q122" i="157" s="1"/>
  <c r="Q144" i="157" s="1"/>
  <c r="Q188" i="157" s="1"/>
  <c r="Q23" i="157"/>
  <c r="P47" i="157"/>
  <c r="P72" i="157" s="1"/>
  <c r="P100" i="157" s="1"/>
  <c r="P122" i="157" s="1"/>
  <c r="P144" i="157" s="1"/>
  <c r="P166" i="157" s="1"/>
  <c r="P23" i="157"/>
  <c r="G48" i="157"/>
  <c r="G73" i="157" s="1"/>
  <c r="G101" i="157" s="1"/>
  <c r="G123" i="157" s="1"/>
  <c r="G145" i="157" s="1"/>
  <c r="G189" i="157" s="1"/>
  <c r="G24" i="157"/>
  <c r="H48" i="157"/>
  <c r="H73" i="157" s="1"/>
  <c r="H101" i="157" s="1"/>
  <c r="H123" i="157" s="1"/>
  <c r="H145" i="157" s="1"/>
  <c r="H167" i="157" s="1"/>
  <c r="H24" i="157"/>
  <c r="L48" i="157"/>
  <c r="L73" i="157" s="1"/>
  <c r="L101" i="157" s="1"/>
  <c r="L123" i="157" s="1"/>
  <c r="L145" i="157" s="1"/>
  <c r="L189" i="157" s="1"/>
  <c r="L24" i="157"/>
  <c r="L48" i="156"/>
  <c r="L73" i="156" s="1"/>
  <c r="L101" i="156" s="1"/>
  <c r="L123" i="156" s="1"/>
  <c r="L145" i="156" s="1"/>
  <c r="L189" i="156" s="1"/>
  <c r="L24" i="156"/>
  <c r="C23" i="156"/>
  <c r="C47" i="156"/>
  <c r="C72" i="156" s="1"/>
  <c r="C100" i="156" s="1"/>
  <c r="C122" i="156" s="1"/>
  <c r="C144" i="156" s="1"/>
  <c r="C188" i="156" s="1"/>
  <c r="F24" i="156"/>
  <c r="F48" i="156"/>
  <c r="F73" i="156" s="1"/>
  <c r="F101" i="156" s="1"/>
  <c r="F123" i="156" s="1"/>
  <c r="F145" i="156" s="1"/>
  <c r="F189" i="156" s="1"/>
  <c r="G23" i="156"/>
  <c r="G47" i="156"/>
  <c r="G72" i="156" s="1"/>
  <c r="G100" i="156" s="1"/>
  <c r="G122" i="156" s="1"/>
  <c r="G144" i="156" s="1"/>
  <c r="G188" i="156" s="1"/>
  <c r="I165" i="156"/>
  <c r="N166" i="156"/>
  <c r="H166" i="156"/>
  <c r="D166" i="156"/>
  <c r="E165" i="156"/>
  <c r="S165" i="156" s="1"/>
  <c r="J30" i="152" s="1"/>
  <c r="O165" i="156"/>
  <c r="R24" i="156"/>
  <c r="R48" i="156"/>
  <c r="R73" i="156" s="1"/>
  <c r="R101" i="156" s="1"/>
  <c r="R123" i="156" s="1"/>
  <c r="R145" i="156" s="1"/>
  <c r="R189" i="156" s="1"/>
  <c r="J24" i="156"/>
  <c r="J48" i="156"/>
  <c r="J73" i="156" s="1"/>
  <c r="J101" i="156" s="1"/>
  <c r="J123" i="156" s="1"/>
  <c r="J145" i="156" s="1"/>
  <c r="J189" i="156" s="1"/>
  <c r="K166" i="156"/>
  <c r="K23" i="156"/>
  <c r="K47" i="156"/>
  <c r="K72" i="156" s="1"/>
  <c r="K100" i="156" s="1"/>
  <c r="K122" i="156" s="1"/>
  <c r="K144" i="156" s="1"/>
  <c r="K188" i="156" s="1"/>
  <c r="B167" i="156"/>
  <c r="B24" i="156"/>
  <c r="B48" i="156"/>
  <c r="B73" i="156" s="1"/>
  <c r="B101" i="156" s="1"/>
  <c r="B123" i="156" s="1"/>
  <c r="B145" i="156" s="1"/>
  <c r="B189" i="156" s="1"/>
  <c r="P48" i="156"/>
  <c r="P73" i="156" s="1"/>
  <c r="P101" i="156" s="1"/>
  <c r="P123" i="156" s="1"/>
  <c r="P145" i="156" s="1"/>
  <c r="P189" i="156" s="1"/>
  <c r="P24" i="156"/>
  <c r="M47" i="156"/>
  <c r="M72" i="156" s="1"/>
  <c r="M100" i="156" s="1"/>
  <c r="M122" i="156" s="1"/>
  <c r="M144" i="156" s="1"/>
  <c r="M188" i="156" s="1"/>
  <c r="M23" i="156"/>
  <c r="Q47" i="156"/>
  <c r="Q72" i="156" s="1"/>
  <c r="Q100" i="156" s="1"/>
  <c r="Q122" i="156" s="1"/>
  <c r="Q144" i="156" s="1"/>
  <c r="Q188" i="156" s="1"/>
  <c r="Q23" i="156"/>
  <c r="R166" i="156"/>
  <c r="J188" i="156"/>
  <c r="K187" i="156"/>
  <c r="S187" i="156" s="1"/>
  <c r="J91" i="152" s="1"/>
  <c r="B166" i="156"/>
  <c r="I47" i="156"/>
  <c r="I72" i="156" s="1"/>
  <c r="I100" i="156" s="1"/>
  <c r="I122" i="156" s="1"/>
  <c r="I144" i="156" s="1"/>
  <c r="I188" i="156" s="1"/>
  <c r="I23" i="156"/>
  <c r="N24" i="156"/>
  <c r="N48" i="156"/>
  <c r="N73" i="156" s="1"/>
  <c r="N101" i="156" s="1"/>
  <c r="N123" i="156" s="1"/>
  <c r="N145" i="156" s="1"/>
  <c r="N189" i="156" s="1"/>
  <c r="H48" i="156"/>
  <c r="H73" i="156" s="1"/>
  <c r="H101" i="156" s="1"/>
  <c r="H123" i="156" s="1"/>
  <c r="H145" i="156" s="1"/>
  <c r="H189" i="156" s="1"/>
  <c r="H24" i="156"/>
  <c r="D48" i="156"/>
  <c r="D73" i="156" s="1"/>
  <c r="D101" i="156" s="1"/>
  <c r="D123" i="156" s="1"/>
  <c r="D145" i="156" s="1"/>
  <c r="D189" i="156" s="1"/>
  <c r="D24" i="156"/>
  <c r="E166" i="156"/>
  <c r="E47" i="156"/>
  <c r="E72" i="156" s="1"/>
  <c r="E100" i="156" s="1"/>
  <c r="E122" i="156" s="1"/>
  <c r="E144" i="156" s="1"/>
  <c r="E188" i="156" s="1"/>
  <c r="E23" i="156"/>
  <c r="O23" i="156"/>
  <c r="O47" i="156"/>
  <c r="O72" i="156" s="1"/>
  <c r="O100" i="156" s="1"/>
  <c r="O122" i="156" s="1"/>
  <c r="O144" i="156" s="1"/>
  <c r="O188" i="156" s="1"/>
  <c r="P25" i="155"/>
  <c r="P49" i="155"/>
  <c r="P74" i="155" s="1"/>
  <c r="P102" i="155" s="1"/>
  <c r="P124" i="155" s="1"/>
  <c r="P146" i="155" s="1"/>
  <c r="P190" i="155" s="1"/>
  <c r="B165" i="155"/>
  <c r="L167" i="155"/>
  <c r="R187" i="155"/>
  <c r="F165" i="155"/>
  <c r="D167" i="155"/>
  <c r="H189" i="155"/>
  <c r="E166" i="155"/>
  <c r="I188" i="155"/>
  <c r="N165" i="155"/>
  <c r="C24" i="155"/>
  <c r="C48" i="155"/>
  <c r="C73" i="155" s="1"/>
  <c r="C101" i="155" s="1"/>
  <c r="C123" i="155" s="1"/>
  <c r="C145" i="155" s="1"/>
  <c r="C189" i="155" s="1"/>
  <c r="J165" i="155"/>
  <c r="P189" i="155"/>
  <c r="Q188" i="155"/>
  <c r="C166" i="155"/>
  <c r="M166" i="155"/>
  <c r="G189" i="155"/>
  <c r="G24" i="155"/>
  <c r="G48" i="155"/>
  <c r="G73" i="155" s="1"/>
  <c r="G101" i="155" s="1"/>
  <c r="G123" i="155" s="1"/>
  <c r="G145" i="155" s="1"/>
  <c r="G167" i="155" s="1"/>
  <c r="O189" i="155"/>
  <c r="O48" i="155"/>
  <c r="O73" i="155" s="1"/>
  <c r="O101" i="155" s="1"/>
  <c r="O123" i="155" s="1"/>
  <c r="O145" i="155" s="1"/>
  <c r="O167" i="155" s="1"/>
  <c r="O24" i="155"/>
  <c r="J188" i="155"/>
  <c r="J47" i="155"/>
  <c r="J72" i="155" s="1"/>
  <c r="J100" i="155" s="1"/>
  <c r="J122" i="155" s="1"/>
  <c r="J144" i="155" s="1"/>
  <c r="J166" i="155" s="1"/>
  <c r="J23" i="155"/>
  <c r="Q189" i="155"/>
  <c r="Q24" i="155"/>
  <c r="Q48" i="155"/>
  <c r="Q73" i="155" s="1"/>
  <c r="Q101" i="155" s="1"/>
  <c r="Q123" i="155" s="1"/>
  <c r="Q145" i="155" s="1"/>
  <c r="Q167" i="155" s="1"/>
  <c r="M189" i="155"/>
  <c r="M24" i="155"/>
  <c r="M48" i="155"/>
  <c r="M73" i="155" s="1"/>
  <c r="M101" i="155" s="1"/>
  <c r="M123" i="155" s="1"/>
  <c r="M145" i="155" s="1"/>
  <c r="M167" i="155" s="1"/>
  <c r="K188" i="155"/>
  <c r="K23" i="155"/>
  <c r="K47" i="155"/>
  <c r="K72" i="155" s="1"/>
  <c r="K100" i="155" s="1"/>
  <c r="K122" i="155" s="1"/>
  <c r="K144" i="155" s="1"/>
  <c r="K166" i="155" s="1"/>
  <c r="B188" i="155"/>
  <c r="B23" i="155"/>
  <c r="B47" i="155"/>
  <c r="B72" i="155" s="1"/>
  <c r="B100" i="155" s="1"/>
  <c r="B122" i="155" s="1"/>
  <c r="B144" i="155" s="1"/>
  <c r="B166" i="155" s="1"/>
  <c r="L190" i="155"/>
  <c r="L25" i="155"/>
  <c r="L49" i="155"/>
  <c r="L74" i="155" s="1"/>
  <c r="L102" i="155" s="1"/>
  <c r="L124" i="155" s="1"/>
  <c r="L146" i="155" s="1"/>
  <c r="L168" i="155" s="1"/>
  <c r="R188" i="155"/>
  <c r="R23" i="155"/>
  <c r="R47" i="155"/>
  <c r="R72" i="155" s="1"/>
  <c r="R100" i="155" s="1"/>
  <c r="R122" i="155" s="1"/>
  <c r="R144" i="155" s="1"/>
  <c r="R166" i="155" s="1"/>
  <c r="F188" i="155"/>
  <c r="F47" i="155"/>
  <c r="F72" i="155" s="1"/>
  <c r="F100" i="155" s="1"/>
  <c r="F122" i="155" s="1"/>
  <c r="F144" i="155" s="1"/>
  <c r="F166" i="155" s="1"/>
  <c r="F23" i="155"/>
  <c r="D190" i="155"/>
  <c r="D49" i="155"/>
  <c r="D74" i="155" s="1"/>
  <c r="D102" i="155" s="1"/>
  <c r="D124" i="155" s="1"/>
  <c r="D146" i="155" s="1"/>
  <c r="D168" i="155" s="1"/>
  <c r="D25" i="155"/>
  <c r="H49" i="155"/>
  <c r="H74" i="155" s="1"/>
  <c r="H102" i="155" s="1"/>
  <c r="H124" i="155" s="1"/>
  <c r="H146" i="155" s="1"/>
  <c r="H168" i="155" s="1"/>
  <c r="H25" i="155"/>
  <c r="E48" i="155"/>
  <c r="E73" i="155" s="1"/>
  <c r="E101" i="155" s="1"/>
  <c r="E123" i="155" s="1"/>
  <c r="E145" i="155" s="1"/>
  <c r="E189" i="155" s="1"/>
  <c r="E24" i="155"/>
  <c r="I48" i="155"/>
  <c r="I73" i="155" s="1"/>
  <c r="I101" i="155" s="1"/>
  <c r="I123" i="155" s="1"/>
  <c r="I145" i="155" s="1"/>
  <c r="I167" i="155" s="1"/>
  <c r="I24" i="155"/>
  <c r="N188" i="155"/>
  <c r="N166" i="155"/>
  <c r="N23" i="155"/>
  <c r="N47" i="155"/>
  <c r="N72" i="155" s="1"/>
  <c r="N100" i="155" s="1"/>
  <c r="N122" i="155" s="1"/>
  <c r="N144" i="155" s="1"/>
  <c r="B47" i="154"/>
  <c r="B72" i="154" s="1"/>
  <c r="B100" i="154" s="1"/>
  <c r="B122" i="154" s="1"/>
  <c r="B144" i="154" s="1"/>
  <c r="B166" i="154" s="1"/>
  <c r="B23" i="154"/>
  <c r="I24" i="154"/>
  <c r="I48" i="154"/>
  <c r="I73" i="154" s="1"/>
  <c r="I101" i="154" s="1"/>
  <c r="I123" i="154" s="1"/>
  <c r="I145" i="154" s="1"/>
  <c r="I189" i="154" s="1"/>
  <c r="M48" i="154"/>
  <c r="M73" i="154" s="1"/>
  <c r="M101" i="154" s="1"/>
  <c r="M123" i="154" s="1"/>
  <c r="M145" i="154" s="1"/>
  <c r="M167" i="154" s="1"/>
  <c r="M24" i="154"/>
  <c r="N47" i="154"/>
  <c r="N72" i="154" s="1"/>
  <c r="N100" i="154" s="1"/>
  <c r="N122" i="154" s="1"/>
  <c r="N144" i="154" s="1"/>
  <c r="N188" i="154" s="1"/>
  <c r="N23" i="154"/>
  <c r="P23" i="154"/>
  <c r="P47" i="154"/>
  <c r="P72" i="154" s="1"/>
  <c r="P100" i="154" s="1"/>
  <c r="P122" i="154" s="1"/>
  <c r="P144" i="154" s="1"/>
  <c r="P188" i="154" s="1"/>
  <c r="G24" i="154"/>
  <c r="G48" i="154"/>
  <c r="G73" i="154" s="1"/>
  <c r="G101" i="154" s="1"/>
  <c r="G123" i="154" s="1"/>
  <c r="G145" i="154" s="1"/>
  <c r="G167" i="154" s="1"/>
  <c r="Q48" i="154"/>
  <c r="Q73" i="154" s="1"/>
  <c r="Q101" i="154" s="1"/>
  <c r="Q123" i="154" s="1"/>
  <c r="Q145" i="154" s="1"/>
  <c r="Q189" i="154" s="1"/>
  <c r="Q24" i="154"/>
  <c r="J23" i="154"/>
  <c r="J47" i="154"/>
  <c r="J72" i="154" s="1"/>
  <c r="J100" i="154" s="1"/>
  <c r="J122" i="154" s="1"/>
  <c r="J144" i="154" s="1"/>
  <c r="J188" i="154" s="1"/>
  <c r="R166" i="154"/>
  <c r="R47" i="154"/>
  <c r="R72" i="154" s="1"/>
  <c r="R100" i="154" s="1"/>
  <c r="R122" i="154" s="1"/>
  <c r="R144" i="154" s="1"/>
  <c r="R188" i="154"/>
  <c r="R23" i="154"/>
  <c r="F23" i="154"/>
  <c r="F47" i="154"/>
  <c r="F72" i="154" s="1"/>
  <c r="F100" i="154" s="1"/>
  <c r="F122" i="154" s="1"/>
  <c r="F144" i="154" s="1"/>
  <c r="F166" i="154" s="1"/>
  <c r="C48" i="154"/>
  <c r="C73" i="154" s="1"/>
  <c r="C101" i="154" s="1"/>
  <c r="C123" i="154" s="1"/>
  <c r="C145" i="154" s="1"/>
  <c r="C189" i="154" s="1"/>
  <c r="C24" i="154"/>
  <c r="E166" i="154"/>
  <c r="P165" i="154"/>
  <c r="B187" i="154"/>
  <c r="S187" i="154" s="1"/>
  <c r="I91" i="152" s="1"/>
  <c r="G166" i="154"/>
  <c r="I166" i="154"/>
  <c r="O24" i="154"/>
  <c r="O48" i="154"/>
  <c r="O73" i="154" s="1"/>
  <c r="O101" i="154" s="1"/>
  <c r="O123" i="154" s="1"/>
  <c r="O145" i="154" s="1"/>
  <c r="O189" i="154" s="1"/>
  <c r="E24" i="154"/>
  <c r="E48" i="154"/>
  <c r="E73" i="154" s="1"/>
  <c r="E101" i="154" s="1"/>
  <c r="E123" i="154" s="1"/>
  <c r="E145" i="154" s="1"/>
  <c r="E189" i="154" s="1"/>
  <c r="R187" i="154"/>
  <c r="K48" i="154"/>
  <c r="K73" i="154" s="1"/>
  <c r="K101" i="154" s="1"/>
  <c r="K123" i="154" s="1"/>
  <c r="K145" i="154" s="1"/>
  <c r="K167" i="154" s="1"/>
  <c r="K24" i="154"/>
  <c r="L47" i="154"/>
  <c r="L72" i="154" s="1"/>
  <c r="L100" i="154" s="1"/>
  <c r="L122" i="154" s="1"/>
  <c r="L144" i="154" s="1"/>
  <c r="L166" i="154" s="1"/>
  <c r="L23" i="154"/>
  <c r="H166" i="154"/>
  <c r="H23" i="154"/>
  <c r="H47" i="154"/>
  <c r="H72" i="154" s="1"/>
  <c r="H100" i="154" s="1"/>
  <c r="H122" i="154" s="1"/>
  <c r="H144" i="154" s="1"/>
  <c r="H188" i="154" s="1"/>
  <c r="D166" i="154"/>
  <c r="D47" i="154"/>
  <c r="D72" i="154" s="1"/>
  <c r="D100" i="154" s="1"/>
  <c r="D122" i="154" s="1"/>
  <c r="D144" i="154" s="1"/>
  <c r="D188" i="154" s="1"/>
  <c r="D23" i="154"/>
  <c r="H47" i="153"/>
  <c r="H72" i="153" s="1"/>
  <c r="H100" i="153" s="1"/>
  <c r="H122" i="153" s="1"/>
  <c r="H23" i="153"/>
  <c r="E47" i="153"/>
  <c r="E72" i="153" s="1"/>
  <c r="E100" i="153" s="1"/>
  <c r="E122" i="153" s="1"/>
  <c r="E23" i="153"/>
  <c r="G48" i="153"/>
  <c r="G73" i="153" s="1"/>
  <c r="G101" i="153" s="1"/>
  <c r="G123" i="153" s="1"/>
  <c r="G24" i="153"/>
  <c r="F49" i="153"/>
  <c r="F74" i="153" s="1"/>
  <c r="F102" i="153" s="1"/>
  <c r="F124" i="153" s="1"/>
  <c r="F25" i="153"/>
  <c r="M47" i="153"/>
  <c r="M72" i="153" s="1"/>
  <c r="M100" i="153" s="1"/>
  <c r="M122" i="153" s="1"/>
  <c r="M23" i="153"/>
  <c r="I48" i="153"/>
  <c r="I73" i="153" s="1"/>
  <c r="I101" i="153" s="1"/>
  <c r="I123" i="153" s="1"/>
  <c r="I24" i="153"/>
  <c r="O24" i="153"/>
  <c r="O48" i="153"/>
  <c r="O73" i="153" s="1"/>
  <c r="O101" i="153" s="1"/>
  <c r="O123" i="153" s="1"/>
  <c r="H165" i="153"/>
  <c r="E187" i="153"/>
  <c r="G166" i="153"/>
  <c r="M165" i="153"/>
  <c r="Q48" i="153"/>
  <c r="Q73" i="153" s="1"/>
  <c r="Q101" i="153" s="1"/>
  <c r="Q123" i="153" s="1"/>
  <c r="Q24" i="153"/>
  <c r="P23" i="153"/>
  <c r="P47" i="153"/>
  <c r="P72" i="153" s="1"/>
  <c r="P100" i="153" s="1"/>
  <c r="P122" i="153" s="1"/>
  <c r="C24" i="153"/>
  <c r="C48" i="153"/>
  <c r="C73" i="153" s="1"/>
  <c r="C101" i="153" s="1"/>
  <c r="C123" i="153" s="1"/>
  <c r="D47" i="153"/>
  <c r="D72" i="153" s="1"/>
  <c r="D100" i="153" s="1"/>
  <c r="D122" i="153" s="1"/>
  <c r="D23" i="153"/>
  <c r="N25" i="153"/>
  <c r="N49" i="153"/>
  <c r="N74" i="153" s="1"/>
  <c r="N102" i="153" s="1"/>
  <c r="N124" i="153" s="1"/>
  <c r="K24" i="153"/>
  <c r="K48" i="153"/>
  <c r="K73" i="153" s="1"/>
  <c r="K101" i="153" s="1"/>
  <c r="K123" i="153" s="1"/>
  <c r="L23" i="153"/>
  <c r="L47" i="153"/>
  <c r="L72" i="153" s="1"/>
  <c r="L100" i="153" s="1"/>
  <c r="L122" i="153" s="1"/>
  <c r="V16" i="147"/>
  <c r="V15" i="147"/>
  <c r="N34" i="147"/>
  <c r="V27" i="147"/>
  <c r="N21" i="147"/>
  <c r="V31" i="147"/>
  <c r="V36" i="147"/>
  <c r="V25" i="147"/>
  <c r="N32" i="147"/>
  <c r="N35" i="147"/>
  <c r="V24" i="147"/>
  <c r="N20" i="147"/>
  <c r="V30" i="147"/>
  <c r="V12" i="114"/>
  <c r="U12" i="114"/>
  <c r="V22" i="147"/>
  <c r="V31" i="114"/>
  <c r="U31" i="114"/>
  <c r="V33" i="114"/>
  <c r="U33" i="114"/>
  <c r="V14" i="114"/>
  <c r="U14" i="114"/>
  <c r="U23" i="114"/>
  <c r="V23" i="114"/>
  <c r="U27" i="114"/>
  <c r="V27" i="114"/>
  <c r="U17" i="114"/>
  <c r="V17" i="114"/>
  <c r="V32" i="114"/>
  <c r="U32" i="114"/>
  <c r="V18" i="114"/>
  <c r="U18" i="114"/>
  <c r="U25" i="114"/>
  <c r="V25" i="114"/>
  <c r="V34" i="114"/>
  <c r="U34" i="114"/>
  <c r="V24" i="114"/>
  <c r="U24" i="114"/>
  <c r="V30" i="114"/>
  <c r="U30" i="114"/>
  <c r="U19" i="114"/>
  <c r="V19" i="114"/>
  <c r="V22" i="114"/>
  <c r="U22" i="114"/>
  <c r="U13" i="114"/>
  <c r="V13" i="114"/>
  <c r="T35" i="114"/>
  <c r="N26" i="147"/>
  <c r="V26" i="147"/>
  <c r="V28" i="114"/>
  <c r="U28" i="114"/>
  <c r="V21" i="114"/>
  <c r="U21" i="114"/>
  <c r="V20" i="114"/>
  <c r="U20" i="114"/>
  <c r="V15" i="114"/>
  <c r="U15" i="114"/>
  <c r="V29" i="114"/>
  <c r="U29" i="114"/>
  <c r="V26" i="114"/>
  <c r="U26" i="114"/>
  <c r="S30" i="148"/>
  <c r="R30" i="148"/>
  <c r="K32" i="148"/>
  <c r="N32" i="148" s="1"/>
  <c r="Q32" i="148" s="1"/>
  <c r="K78" i="146"/>
  <c r="L78" i="146"/>
  <c r="P78" i="146"/>
  <c r="Q78" i="146"/>
  <c r="W33" i="127"/>
  <c r="D34" i="146" s="1"/>
  <c r="J11" i="127"/>
  <c r="P10" i="127"/>
  <c r="V10" i="127"/>
  <c r="O9" i="127"/>
  <c r="Q9" i="127" s="1"/>
  <c r="C10" i="146" s="1"/>
  <c r="U9" i="127"/>
  <c r="W9" i="127" s="1"/>
  <c r="D10" i="146" s="1"/>
  <c r="T34" i="127"/>
  <c r="K34" i="127"/>
  <c r="C34" i="148" s="1"/>
  <c r="N34" i="127"/>
  <c r="H11" i="127"/>
  <c r="I10" i="127"/>
  <c r="K10" i="127" s="1"/>
  <c r="J33" i="148"/>
  <c r="I33" i="148"/>
  <c r="H33" i="148"/>
  <c r="G33" i="148"/>
  <c r="F33" i="148"/>
  <c r="K9" i="127"/>
  <c r="Q33" i="127"/>
  <c r="C34" i="146" s="1"/>
  <c r="O34" i="127"/>
  <c r="U34" i="127"/>
  <c r="P34" i="127"/>
  <c r="V34" i="127"/>
  <c r="T10" i="127"/>
  <c r="N10" i="127"/>
  <c r="O36" i="147"/>
  <c r="W36" i="147"/>
  <c r="C20" i="147"/>
  <c r="V23" i="152"/>
  <c r="W23" i="152" s="1"/>
  <c r="X23" i="152" s="1"/>
  <c r="AA23" i="152" s="1"/>
  <c r="AD23" i="152" s="1"/>
  <c r="S28" i="152" l="1"/>
  <c r="L188" i="160"/>
  <c r="H188" i="160"/>
  <c r="O190" i="160"/>
  <c r="N188" i="160"/>
  <c r="D188" i="160"/>
  <c r="Q166" i="160"/>
  <c r="J188" i="160"/>
  <c r="J166" i="159"/>
  <c r="R165" i="159"/>
  <c r="F30" i="152" s="1"/>
  <c r="R30" i="152" s="1"/>
  <c r="B188" i="159"/>
  <c r="Q91" i="152"/>
  <c r="K166" i="158"/>
  <c r="N167" i="158"/>
  <c r="D166" i="158"/>
  <c r="R165" i="158"/>
  <c r="K30" i="152" s="1"/>
  <c r="L166" i="158"/>
  <c r="J166" i="158"/>
  <c r="M188" i="157"/>
  <c r="R165" i="157"/>
  <c r="E30" i="152" s="1"/>
  <c r="Q30" i="152" s="1"/>
  <c r="B166" i="157"/>
  <c r="R188" i="157"/>
  <c r="E92" i="152" s="1"/>
  <c r="S188" i="156"/>
  <c r="J92" i="152" s="1"/>
  <c r="Q166" i="156"/>
  <c r="M166" i="156"/>
  <c r="P167" i="156"/>
  <c r="L167" i="156"/>
  <c r="D167" i="156"/>
  <c r="I166" i="156"/>
  <c r="R167" i="156"/>
  <c r="H167" i="156"/>
  <c r="J167" i="156"/>
  <c r="P91" i="152"/>
  <c r="S166" i="155"/>
  <c r="D31" i="152" s="1"/>
  <c r="S188" i="155"/>
  <c r="D92" i="152" s="1"/>
  <c r="P92" i="152" s="1"/>
  <c r="E167" i="155"/>
  <c r="S165" i="155"/>
  <c r="D30" i="152" s="1"/>
  <c r="P30" i="152" s="1"/>
  <c r="C167" i="155"/>
  <c r="S17" i="147"/>
  <c r="I189" i="155"/>
  <c r="M189" i="154"/>
  <c r="L188" i="154"/>
  <c r="S166" i="154"/>
  <c r="I31" i="152" s="1"/>
  <c r="K189" i="154"/>
  <c r="B188" i="154"/>
  <c r="O29" i="152"/>
  <c r="S29" i="152" s="1"/>
  <c r="AE18" i="152"/>
  <c r="AF18" i="152"/>
  <c r="C19" i="147"/>
  <c r="K19" i="147" s="1"/>
  <c r="AD20" i="152"/>
  <c r="AE23" i="152"/>
  <c r="AF23" i="152"/>
  <c r="C18" i="147"/>
  <c r="K18" i="147" s="1"/>
  <c r="AD19" i="152"/>
  <c r="S186" i="153"/>
  <c r="C90" i="152" s="1"/>
  <c r="O90" i="152" s="1"/>
  <c r="S90" i="152" s="1"/>
  <c r="V90" i="152" s="1"/>
  <c r="W90" i="152" s="1"/>
  <c r="X90" i="152" s="1"/>
  <c r="P144" i="153"/>
  <c r="P188" i="153" s="1"/>
  <c r="L144" i="153"/>
  <c r="L188" i="153" s="1"/>
  <c r="N146" i="153"/>
  <c r="N168" i="153" s="1"/>
  <c r="Q145" i="153"/>
  <c r="Q189" i="153" s="1"/>
  <c r="M144" i="153"/>
  <c r="M188" i="153" s="1"/>
  <c r="G145" i="153"/>
  <c r="G167" i="153" s="1"/>
  <c r="B187" i="153"/>
  <c r="S187" i="153" s="1"/>
  <c r="C91" i="152" s="1"/>
  <c r="O91" i="152" s="1"/>
  <c r="F189" i="153"/>
  <c r="B144" i="153"/>
  <c r="B166" i="153" s="1"/>
  <c r="O188" i="153"/>
  <c r="R187" i="153"/>
  <c r="Q188" i="153"/>
  <c r="C189" i="153"/>
  <c r="C145" i="153"/>
  <c r="O145" i="153"/>
  <c r="O167" i="153" s="1"/>
  <c r="H144" i="153"/>
  <c r="H166" i="153" s="1"/>
  <c r="R144" i="153"/>
  <c r="R166" i="153" s="1"/>
  <c r="B48" i="153"/>
  <c r="B73" i="153" s="1"/>
  <c r="B101" i="153" s="1"/>
  <c r="B123" i="153" s="1"/>
  <c r="B24" i="153"/>
  <c r="J144" i="153"/>
  <c r="J166" i="153" s="1"/>
  <c r="D166" i="153"/>
  <c r="D144" i="153"/>
  <c r="D188" i="153" s="1"/>
  <c r="K145" i="153"/>
  <c r="K167" i="153" s="1"/>
  <c r="I167" i="153"/>
  <c r="I145" i="153"/>
  <c r="F146" i="153"/>
  <c r="F190" i="153" s="1"/>
  <c r="E144" i="153"/>
  <c r="E188" i="153" s="1"/>
  <c r="N167" i="153"/>
  <c r="R24" i="153"/>
  <c r="R48" i="153"/>
  <c r="R73" i="153" s="1"/>
  <c r="R101" i="153" s="1"/>
  <c r="R123" i="153" s="1"/>
  <c r="J187" i="153"/>
  <c r="J24" i="153"/>
  <c r="J48" i="153"/>
  <c r="J73" i="153" s="1"/>
  <c r="J101" i="153" s="1"/>
  <c r="J123" i="153" s="1"/>
  <c r="S165" i="153"/>
  <c r="C30" i="152" s="1"/>
  <c r="Q48" i="160"/>
  <c r="Q73" i="160" s="1"/>
  <c r="Q101" i="160" s="1"/>
  <c r="Q123" i="160" s="1"/>
  <c r="Q145" i="160" s="1"/>
  <c r="Q167" i="160" s="1"/>
  <c r="Q24" i="160"/>
  <c r="N24" i="160"/>
  <c r="N48" i="160"/>
  <c r="N73" i="160" s="1"/>
  <c r="N101" i="160" s="1"/>
  <c r="N123" i="160" s="1"/>
  <c r="N145" i="160" s="1"/>
  <c r="N189" i="160" s="1"/>
  <c r="J24" i="160"/>
  <c r="J48" i="160"/>
  <c r="J73" i="160" s="1"/>
  <c r="J101" i="160" s="1"/>
  <c r="J123" i="160" s="1"/>
  <c r="J145" i="160" s="1"/>
  <c r="J189" i="160" s="1"/>
  <c r="G49" i="160"/>
  <c r="G74" i="160" s="1"/>
  <c r="G102" i="160" s="1"/>
  <c r="G124" i="160" s="1"/>
  <c r="G146" i="160" s="1"/>
  <c r="G190" i="160" s="1"/>
  <c r="G25" i="160"/>
  <c r="O50" i="160"/>
  <c r="O75" i="160" s="1"/>
  <c r="O103" i="160" s="1"/>
  <c r="O125" i="160" s="1"/>
  <c r="O147" i="160" s="1"/>
  <c r="O191" i="160" s="1"/>
  <c r="O26" i="160"/>
  <c r="D167" i="160"/>
  <c r="D48" i="160"/>
  <c r="D73" i="160" s="1"/>
  <c r="D101" i="160" s="1"/>
  <c r="D123" i="160" s="1"/>
  <c r="D145" i="160" s="1"/>
  <c r="D189" i="160" s="1"/>
  <c r="D24" i="160"/>
  <c r="L48" i="160"/>
  <c r="L73" i="160" s="1"/>
  <c r="L101" i="160" s="1"/>
  <c r="L123" i="160" s="1"/>
  <c r="L145" i="160" s="1"/>
  <c r="L189" i="160" s="1"/>
  <c r="L24" i="160"/>
  <c r="H48" i="160"/>
  <c r="H73" i="160" s="1"/>
  <c r="H101" i="160" s="1"/>
  <c r="H123" i="160" s="1"/>
  <c r="H145" i="160" s="1"/>
  <c r="H189" i="160" s="1"/>
  <c r="H24" i="160"/>
  <c r="B188" i="160"/>
  <c r="P166" i="160"/>
  <c r="E166" i="160"/>
  <c r="R166" i="160" s="1"/>
  <c r="L31" i="152" s="1"/>
  <c r="K189" i="160"/>
  <c r="M188" i="160"/>
  <c r="C167" i="160"/>
  <c r="F24" i="160"/>
  <c r="F48" i="160"/>
  <c r="F73" i="160" s="1"/>
  <c r="F101" i="160" s="1"/>
  <c r="F123" i="160" s="1"/>
  <c r="F145" i="160" s="1"/>
  <c r="F189" i="160" s="1"/>
  <c r="I24" i="160"/>
  <c r="I48" i="160"/>
  <c r="I73" i="160" s="1"/>
  <c r="I101" i="160" s="1"/>
  <c r="I123" i="160" s="1"/>
  <c r="I145" i="160" s="1"/>
  <c r="I189" i="160" s="1"/>
  <c r="B167" i="160"/>
  <c r="B189" i="160"/>
  <c r="B48" i="160"/>
  <c r="B73" i="160" s="1"/>
  <c r="B101" i="160" s="1"/>
  <c r="B123" i="160" s="1"/>
  <c r="B145" i="160" s="1"/>
  <c r="B24" i="160"/>
  <c r="P189" i="160"/>
  <c r="P167" i="160"/>
  <c r="P48" i="160"/>
  <c r="P73" i="160" s="1"/>
  <c r="P101" i="160" s="1"/>
  <c r="P123" i="160" s="1"/>
  <c r="P145" i="160" s="1"/>
  <c r="P24" i="160"/>
  <c r="E48" i="160"/>
  <c r="E73" i="160" s="1"/>
  <c r="E101" i="160" s="1"/>
  <c r="E123" i="160" s="1"/>
  <c r="E145" i="160" s="1"/>
  <c r="E167" i="160" s="1"/>
  <c r="E24" i="160"/>
  <c r="K49" i="160"/>
  <c r="K74" i="160" s="1"/>
  <c r="K102" i="160" s="1"/>
  <c r="K124" i="160" s="1"/>
  <c r="K146" i="160" s="1"/>
  <c r="K168" i="160" s="1"/>
  <c r="K25" i="160"/>
  <c r="M48" i="160"/>
  <c r="M73" i="160" s="1"/>
  <c r="M101" i="160" s="1"/>
  <c r="M123" i="160" s="1"/>
  <c r="M145" i="160" s="1"/>
  <c r="M167" i="160" s="1"/>
  <c r="M24" i="160"/>
  <c r="C49" i="160"/>
  <c r="C74" i="160" s="1"/>
  <c r="C102" i="160" s="1"/>
  <c r="C124" i="160" s="1"/>
  <c r="C146" i="160" s="1"/>
  <c r="C168" i="160" s="1"/>
  <c r="C25" i="160"/>
  <c r="P48" i="159"/>
  <c r="P73" i="159" s="1"/>
  <c r="P101" i="159" s="1"/>
  <c r="P123" i="159" s="1"/>
  <c r="P145" i="159" s="1"/>
  <c r="P189" i="159" s="1"/>
  <c r="P24" i="159"/>
  <c r="I48" i="159"/>
  <c r="I73" i="159" s="1"/>
  <c r="I101" i="159" s="1"/>
  <c r="I123" i="159" s="1"/>
  <c r="I145" i="159" s="1"/>
  <c r="I167" i="159" s="1"/>
  <c r="I24" i="159"/>
  <c r="F48" i="159"/>
  <c r="F73" i="159" s="1"/>
  <c r="F101" i="159" s="1"/>
  <c r="F123" i="159" s="1"/>
  <c r="F145" i="159" s="1"/>
  <c r="F189" i="159" s="1"/>
  <c r="F24" i="159"/>
  <c r="D48" i="159"/>
  <c r="D73" i="159" s="1"/>
  <c r="D101" i="159" s="1"/>
  <c r="D123" i="159" s="1"/>
  <c r="D145" i="159" s="1"/>
  <c r="D189" i="159" s="1"/>
  <c r="D24" i="159"/>
  <c r="C49" i="159"/>
  <c r="C74" i="159" s="1"/>
  <c r="C102" i="159" s="1"/>
  <c r="C124" i="159" s="1"/>
  <c r="C146" i="159" s="1"/>
  <c r="C168" i="159" s="1"/>
  <c r="C25" i="159"/>
  <c r="L48" i="159"/>
  <c r="L73" i="159" s="1"/>
  <c r="L101" i="159" s="1"/>
  <c r="L123" i="159" s="1"/>
  <c r="L145" i="159" s="1"/>
  <c r="L189" i="159" s="1"/>
  <c r="L24" i="159"/>
  <c r="K25" i="159"/>
  <c r="K49" i="159"/>
  <c r="K74" i="159" s="1"/>
  <c r="K102" i="159" s="1"/>
  <c r="K124" i="159" s="1"/>
  <c r="K146" i="159" s="1"/>
  <c r="K190" i="159" s="1"/>
  <c r="J48" i="159"/>
  <c r="J73" i="159" s="1"/>
  <c r="J101" i="159" s="1"/>
  <c r="J123" i="159" s="1"/>
  <c r="J145" i="159" s="1"/>
  <c r="J189" i="159" s="1"/>
  <c r="J24" i="159"/>
  <c r="P166" i="159"/>
  <c r="Q166" i="159"/>
  <c r="I188" i="159"/>
  <c r="N188" i="159"/>
  <c r="F166" i="159"/>
  <c r="E166" i="159"/>
  <c r="D166" i="159"/>
  <c r="R166" i="159" s="1"/>
  <c r="F31" i="152" s="1"/>
  <c r="O167" i="159"/>
  <c r="C189" i="159"/>
  <c r="L166" i="159"/>
  <c r="H166" i="159"/>
  <c r="K167" i="159"/>
  <c r="G167" i="159"/>
  <c r="M166" i="159"/>
  <c r="Q189" i="159"/>
  <c r="Q167" i="159"/>
  <c r="Q48" i="159"/>
  <c r="Q73" i="159" s="1"/>
  <c r="Q101" i="159" s="1"/>
  <c r="Q123" i="159" s="1"/>
  <c r="Q145" i="159" s="1"/>
  <c r="Q24" i="159"/>
  <c r="N167" i="159"/>
  <c r="N189" i="159"/>
  <c r="N48" i="159"/>
  <c r="N73" i="159" s="1"/>
  <c r="N101" i="159" s="1"/>
  <c r="N123" i="159" s="1"/>
  <c r="N145" i="159" s="1"/>
  <c r="N24" i="159"/>
  <c r="E189" i="159"/>
  <c r="E167" i="159"/>
  <c r="E48" i="159"/>
  <c r="E73" i="159" s="1"/>
  <c r="E101" i="159" s="1"/>
  <c r="E123" i="159" s="1"/>
  <c r="E145" i="159" s="1"/>
  <c r="E24" i="159"/>
  <c r="O190" i="159"/>
  <c r="O168" i="159"/>
  <c r="O49" i="159"/>
  <c r="O74" i="159" s="1"/>
  <c r="O102" i="159" s="1"/>
  <c r="O124" i="159" s="1"/>
  <c r="O146" i="159" s="1"/>
  <c r="O25" i="159"/>
  <c r="H189" i="159"/>
  <c r="H167" i="159"/>
  <c r="H48" i="159"/>
  <c r="H73" i="159" s="1"/>
  <c r="H101" i="159" s="1"/>
  <c r="H123" i="159" s="1"/>
  <c r="H145" i="159" s="1"/>
  <c r="H24" i="159"/>
  <c r="G190" i="159"/>
  <c r="G168" i="159"/>
  <c r="G49" i="159"/>
  <c r="G74" i="159" s="1"/>
  <c r="G102" i="159" s="1"/>
  <c r="G124" i="159" s="1"/>
  <c r="G146" i="159" s="1"/>
  <c r="G25" i="159"/>
  <c r="M189" i="159"/>
  <c r="M167" i="159"/>
  <c r="M48" i="159"/>
  <c r="M73" i="159" s="1"/>
  <c r="M101" i="159" s="1"/>
  <c r="M123" i="159" s="1"/>
  <c r="M145" i="159" s="1"/>
  <c r="M24" i="159"/>
  <c r="B189" i="159"/>
  <c r="B167" i="159"/>
  <c r="B48" i="159"/>
  <c r="B73" i="159" s="1"/>
  <c r="B101" i="159" s="1"/>
  <c r="B123" i="159" s="1"/>
  <c r="B145" i="159" s="1"/>
  <c r="B24" i="159"/>
  <c r="O188" i="158"/>
  <c r="M188" i="158"/>
  <c r="I166" i="158"/>
  <c r="P188" i="158"/>
  <c r="B188" i="158"/>
  <c r="G188" i="158"/>
  <c r="E166" i="158"/>
  <c r="C166" i="158"/>
  <c r="R166" i="158" s="1"/>
  <c r="K31" i="152" s="1"/>
  <c r="F189" i="158"/>
  <c r="N25" i="158"/>
  <c r="N49" i="158"/>
  <c r="N74" i="158" s="1"/>
  <c r="N102" i="158" s="1"/>
  <c r="N124" i="158" s="1"/>
  <c r="N146" i="158" s="1"/>
  <c r="N190" i="158" s="1"/>
  <c r="L48" i="158"/>
  <c r="L73" i="158" s="1"/>
  <c r="L101" i="158" s="1"/>
  <c r="L123" i="158" s="1"/>
  <c r="L145" i="158" s="1"/>
  <c r="L189" i="158" s="1"/>
  <c r="L24" i="158"/>
  <c r="Q188" i="158"/>
  <c r="D48" i="158"/>
  <c r="D73" i="158" s="1"/>
  <c r="D101" i="158" s="1"/>
  <c r="D123" i="158" s="1"/>
  <c r="D145" i="158" s="1"/>
  <c r="D167" i="158" s="1"/>
  <c r="D24" i="158"/>
  <c r="J48" i="158"/>
  <c r="J73" i="158" s="1"/>
  <c r="J101" i="158" s="1"/>
  <c r="J123" i="158" s="1"/>
  <c r="J145" i="158" s="1"/>
  <c r="J189" i="158" s="1"/>
  <c r="J24" i="158"/>
  <c r="K167" i="158"/>
  <c r="K189" i="158"/>
  <c r="K24" i="158"/>
  <c r="K48" i="158"/>
  <c r="K73" i="158" s="1"/>
  <c r="K101" i="158" s="1"/>
  <c r="K123" i="158" s="1"/>
  <c r="K145" i="158" s="1"/>
  <c r="O189" i="158"/>
  <c r="O167" i="158"/>
  <c r="O24" i="158"/>
  <c r="O48" i="158"/>
  <c r="O73" i="158" s="1"/>
  <c r="O101" i="158" s="1"/>
  <c r="O123" i="158" s="1"/>
  <c r="O145" i="158" s="1"/>
  <c r="M48" i="158"/>
  <c r="M73" i="158" s="1"/>
  <c r="M101" i="158" s="1"/>
  <c r="M123" i="158" s="1"/>
  <c r="M145" i="158" s="1"/>
  <c r="M189" i="158" s="1"/>
  <c r="M24" i="158"/>
  <c r="I167" i="158"/>
  <c r="I189" i="158"/>
  <c r="I24" i="158"/>
  <c r="I48" i="158"/>
  <c r="I73" i="158" s="1"/>
  <c r="I101" i="158" s="1"/>
  <c r="I123" i="158" s="1"/>
  <c r="I145" i="158" s="1"/>
  <c r="P48" i="158"/>
  <c r="P73" i="158" s="1"/>
  <c r="P101" i="158" s="1"/>
  <c r="P123" i="158" s="1"/>
  <c r="P145" i="158" s="1"/>
  <c r="P189" i="158" s="1"/>
  <c r="P24" i="158"/>
  <c r="B48" i="158"/>
  <c r="B73" i="158" s="1"/>
  <c r="B101" i="158" s="1"/>
  <c r="B123" i="158" s="1"/>
  <c r="B145" i="158" s="1"/>
  <c r="B189" i="158" s="1"/>
  <c r="B24" i="158"/>
  <c r="G48" i="158"/>
  <c r="G73" i="158" s="1"/>
  <c r="G101" i="158" s="1"/>
  <c r="G123" i="158" s="1"/>
  <c r="G145" i="158" s="1"/>
  <c r="G189" i="158" s="1"/>
  <c r="G24" i="158"/>
  <c r="E48" i="158"/>
  <c r="E73" i="158" s="1"/>
  <c r="E101" i="158" s="1"/>
  <c r="E123" i="158" s="1"/>
  <c r="E145" i="158" s="1"/>
  <c r="E167" i="158" s="1"/>
  <c r="E24" i="158"/>
  <c r="C48" i="158"/>
  <c r="C73" i="158" s="1"/>
  <c r="C101" i="158" s="1"/>
  <c r="C123" i="158" s="1"/>
  <c r="C145" i="158" s="1"/>
  <c r="C167" i="158" s="1"/>
  <c r="C24" i="158"/>
  <c r="F49" i="158"/>
  <c r="F74" i="158" s="1"/>
  <c r="F102" i="158" s="1"/>
  <c r="F124" i="158" s="1"/>
  <c r="F146" i="158" s="1"/>
  <c r="F168" i="158" s="1"/>
  <c r="F25" i="158"/>
  <c r="H48" i="158"/>
  <c r="H73" i="158" s="1"/>
  <c r="H101" i="158" s="1"/>
  <c r="H123" i="158" s="1"/>
  <c r="H145" i="158" s="1"/>
  <c r="H189" i="158" s="1"/>
  <c r="H24" i="158"/>
  <c r="Q167" i="158"/>
  <c r="Q189" i="158"/>
  <c r="Q24" i="158"/>
  <c r="Q48" i="158"/>
  <c r="Q73" i="158" s="1"/>
  <c r="Q101" i="158" s="1"/>
  <c r="Q123" i="158" s="1"/>
  <c r="Q145" i="158" s="1"/>
  <c r="M48" i="157"/>
  <c r="M73" i="157" s="1"/>
  <c r="M101" i="157" s="1"/>
  <c r="M123" i="157" s="1"/>
  <c r="M145" i="157" s="1"/>
  <c r="M189" i="157" s="1"/>
  <c r="M24" i="157"/>
  <c r="N24" i="157"/>
  <c r="N48" i="157"/>
  <c r="N73" i="157" s="1"/>
  <c r="N101" i="157" s="1"/>
  <c r="N123" i="157" s="1"/>
  <c r="N145" i="157" s="1"/>
  <c r="N189" i="157" s="1"/>
  <c r="D49" i="157"/>
  <c r="D74" i="157" s="1"/>
  <c r="D102" i="157" s="1"/>
  <c r="D124" i="157" s="1"/>
  <c r="D146" i="157" s="1"/>
  <c r="D190" i="157" s="1"/>
  <c r="D25" i="157"/>
  <c r="L167" i="157"/>
  <c r="G167" i="157"/>
  <c r="Q166" i="157"/>
  <c r="F188" i="157"/>
  <c r="I166" i="157"/>
  <c r="O166" i="157"/>
  <c r="H189" i="157"/>
  <c r="P188" i="157"/>
  <c r="J24" i="157"/>
  <c r="J48" i="157"/>
  <c r="J73" i="157" s="1"/>
  <c r="J101" i="157" s="1"/>
  <c r="J123" i="157" s="1"/>
  <c r="J145" i="157" s="1"/>
  <c r="J167" i="157" s="1"/>
  <c r="C24" i="157"/>
  <c r="C48" i="157"/>
  <c r="C73" i="157" s="1"/>
  <c r="C101" i="157" s="1"/>
  <c r="C123" i="157" s="1"/>
  <c r="C145" i="157" s="1"/>
  <c r="C189" i="157" s="1"/>
  <c r="B24" i="157"/>
  <c r="B48" i="157"/>
  <c r="B73" i="157" s="1"/>
  <c r="B101" i="157" s="1"/>
  <c r="B123" i="157" s="1"/>
  <c r="B145" i="157" s="1"/>
  <c r="B167" i="157" s="1"/>
  <c r="K166" i="157"/>
  <c r="D167" i="157"/>
  <c r="E166" i="157"/>
  <c r="K167" i="157"/>
  <c r="K189" i="157"/>
  <c r="K48" i="157"/>
  <c r="K73" i="157" s="1"/>
  <c r="K101" i="157" s="1"/>
  <c r="K123" i="157" s="1"/>
  <c r="K145" i="157" s="1"/>
  <c r="K24" i="157"/>
  <c r="E167" i="157"/>
  <c r="E48" i="157"/>
  <c r="E73" i="157" s="1"/>
  <c r="E101" i="157" s="1"/>
  <c r="E123" i="157" s="1"/>
  <c r="E145" i="157" s="1"/>
  <c r="E189" i="157" s="1"/>
  <c r="E24" i="157"/>
  <c r="L49" i="157"/>
  <c r="L74" i="157" s="1"/>
  <c r="L102" i="157" s="1"/>
  <c r="L124" i="157" s="1"/>
  <c r="L146" i="157" s="1"/>
  <c r="L168" i="157" s="1"/>
  <c r="L25" i="157"/>
  <c r="H49" i="157"/>
  <c r="H74" i="157" s="1"/>
  <c r="H102" i="157" s="1"/>
  <c r="H124" i="157" s="1"/>
  <c r="H146" i="157" s="1"/>
  <c r="H168" i="157" s="1"/>
  <c r="H25" i="157"/>
  <c r="G25" i="157"/>
  <c r="G49" i="157"/>
  <c r="G74" i="157" s="1"/>
  <c r="G102" i="157" s="1"/>
  <c r="G124" i="157" s="1"/>
  <c r="G146" i="157" s="1"/>
  <c r="G168" i="157" s="1"/>
  <c r="P48" i="157"/>
  <c r="P73" i="157" s="1"/>
  <c r="P101" i="157" s="1"/>
  <c r="P123" i="157" s="1"/>
  <c r="P145" i="157" s="1"/>
  <c r="P189" i="157" s="1"/>
  <c r="P24" i="157"/>
  <c r="Q48" i="157"/>
  <c r="Q73" i="157" s="1"/>
  <c r="Q101" i="157" s="1"/>
  <c r="Q123" i="157" s="1"/>
  <c r="Q145" i="157" s="1"/>
  <c r="Q189" i="157" s="1"/>
  <c r="Q24" i="157"/>
  <c r="F48" i="157"/>
  <c r="F73" i="157" s="1"/>
  <c r="F101" i="157" s="1"/>
  <c r="F123" i="157" s="1"/>
  <c r="F145" i="157" s="1"/>
  <c r="F167" i="157" s="1"/>
  <c r="F24" i="157"/>
  <c r="I48" i="157"/>
  <c r="I73" i="157" s="1"/>
  <c r="I101" i="157" s="1"/>
  <c r="I123" i="157" s="1"/>
  <c r="I145" i="157" s="1"/>
  <c r="I189" i="157" s="1"/>
  <c r="I24" i="157"/>
  <c r="O48" i="157"/>
  <c r="O73" i="157" s="1"/>
  <c r="O101" i="157" s="1"/>
  <c r="O123" i="157" s="1"/>
  <c r="O145" i="157" s="1"/>
  <c r="O189" i="157" s="1"/>
  <c r="O24" i="157"/>
  <c r="O166" i="156"/>
  <c r="N167" i="156"/>
  <c r="L49" i="156"/>
  <c r="L74" i="156" s="1"/>
  <c r="L102" i="156" s="1"/>
  <c r="L124" i="156" s="1"/>
  <c r="L146" i="156" s="1"/>
  <c r="L190" i="156" s="1"/>
  <c r="L25" i="156"/>
  <c r="G48" i="156"/>
  <c r="G73" i="156" s="1"/>
  <c r="G101" i="156" s="1"/>
  <c r="G123" i="156" s="1"/>
  <c r="G145" i="156" s="1"/>
  <c r="G189" i="156" s="1"/>
  <c r="G24" i="156"/>
  <c r="F49" i="156"/>
  <c r="F74" i="156" s="1"/>
  <c r="F102" i="156" s="1"/>
  <c r="F124" i="156" s="1"/>
  <c r="F146" i="156" s="1"/>
  <c r="F190" i="156" s="1"/>
  <c r="F25" i="156"/>
  <c r="C48" i="156"/>
  <c r="C73" i="156" s="1"/>
  <c r="C101" i="156" s="1"/>
  <c r="C123" i="156" s="1"/>
  <c r="C145" i="156" s="1"/>
  <c r="C189" i="156" s="1"/>
  <c r="C24" i="156"/>
  <c r="E48" i="156"/>
  <c r="E73" i="156" s="1"/>
  <c r="E101" i="156" s="1"/>
  <c r="E123" i="156" s="1"/>
  <c r="E145" i="156" s="1"/>
  <c r="E167" i="156" s="1"/>
  <c r="E24" i="156"/>
  <c r="D49" i="156"/>
  <c r="D74" i="156" s="1"/>
  <c r="D102" i="156" s="1"/>
  <c r="D124" i="156" s="1"/>
  <c r="D146" i="156" s="1"/>
  <c r="D168" i="156" s="1"/>
  <c r="D25" i="156"/>
  <c r="H168" i="156"/>
  <c r="H25" i="156"/>
  <c r="H49" i="156"/>
  <c r="H74" i="156" s="1"/>
  <c r="H102" i="156" s="1"/>
  <c r="H124" i="156" s="1"/>
  <c r="H146" i="156" s="1"/>
  <c r="H190" i="156" s="1"/>
  <c r="I167" i="156"/>
  <c r="I24" i="156"/>
  <c r="I48" i="156"/>
  <c r="I73" i="156" s="1"/>
  <c r="I101" i="156" s="1"/>
  <c r="I123" i="156" s="1"/>
  <c r="I145" i="156" s="1"/>
  <c r="I189" i="156" s="1"/>
  <c r="Q167" i="156"/>
  <c r="Q24" i="156"/>
  <c r="Q48" i="156"/>
  <c r="Q73" i="156" s="1"/>
  <c r="Q101" i="156" s="1"/>
  <c r="Q123" i="156" s="1"/>
  <c r="Q145" i="156" s="1"/>
  <c r="Q189" i="156" s="1"/>
  <c r="M48" i="156"/>
  <c r="M73" i="156" s="1"/>
  <c r="M101" i="156" s="1"/>
  <c r="M123" i="156" s="1"/>
  <c r="M145" i="156" s="1"/>
  <c r="M189" i="156" s="1"/>
  <c r="M24" i="156"/>
  <c r="P25" i="156"/>
  <c r="P49" i="156"/>
  <c r="P74" i="156" s="1"/>
  <c r="P102" i="156" s="1"/>
  <c r="P124" i="156" s="1"/>
  <c r="P146" i="156" s="1"/>
  <c r="P190" i="156" s="1"/>
  <c r="G166" i="156"/>
  <c r="F167" i="156"/>
  <c r="C166" i="156"/>
  <c r="S166" i="156" s="1"/>
  <c r="J31" i="152" s="1"/>
  <c r="O24" i="156"/>
  <c r="O48" i="156"/>
  <c r="O73" i="156" s="1"/>
  <c r="O101" i="156" s="1"/>
  <c r="O123" i="156" s="1"/>
  <c r="O145" i="156" s="1"/>
  <c r="O167" i="156" s="1"/>
  <c r="N25" i="156"/>
  <c r="N49" i="156"/>
  <c r="N74" i="156" s="1"/>
  <c r="N102" i="156" s="1"/>
  <c r="N124" i="156" s="1"/>
  <c r="N146" i="156" s="1"/>
  <c r="N190" i="156" s="1"/>
  <c r="B49" i="156"/>
  <c r="B74" i="156" s="1"/>
  <c r="B102" i="156" s="1"/>
  <c r="B124" i="156" s="1"/>
  <c r="B146" i="156" s="1"/>
  <c r="B190" i="156" s="1"/>
  <c r="B25" i="156"/>
  <c r="K24" i="156"/>
  <c r="K48" i="156"/>
  <c r="K73" i="156" s="1"/>
  <c r="K101" i="156" s="1"/>
  <c r="K123" i="156" s="1"/>
  <c r="K145" i="156" s="1"/>
  <c r="K189" i="156" s="1"/>
  <c r="J25" i="156"/>
  <c r="J49" i="156"/>
  <c r="J74" i="156" s="1"/>
  <c r="J102" i="156" s="1"/>
  <c r="J124" i="156" s="1"/>
  <c r="J146" i="156" s="1"/>
  <c r="J168" i="156" s="1"/>
  <c r="R49" i="156"/>
  <c r="R74" i="156" s="1"/>
  <c r="R102" i="156" s="1"/>
  <c r="R124" i="156" s="1"/>
  <c r="R146" i="156" s="1"/>
  <c r="R190" i="156" s="1"/>
  <c r="R25" i="156"/>
  <c r="H190" i="155"/>
  <c r="C49" i="155"/>
  <c r="C74" i="155" s="1"/>
  <c r="C102" i="155" s="1"/>
  <c r="C124" i="155" s="1"/>
  <c r="C146" i="155" s="1"/>
  <c r="C190" i="155" s="1"/>
  <c r="C25" i="155"/>
  <c r="P26" i="155"/>
  <c r="P50" i="155"/>
  <c r="P75" i="155" s="1"/>
  <c r="P103" i="155" s="1"/>
  <c r="P125" i="155" s="1"/>
  <c r="P147" i="155" s="1"/>
  <c r="P191" i="155" s="1"/>
  <c r="I25" i="155"/>
  <c r="I49" i="155"/>
  <c r="I74" i="155" s="1"/>
  <c r="I102" i="155" s="1"/>
  <c r="I124" i="155" s="1"/>
  <c r="I146" i="155" s="1"/>
  <c r="I168" i="155" s="1"/>
  <c r="E168" i="155"/>
  <c r="E25" i="155"/>
  <c r="E49" i="155"/>
  <c r="E74" i="155" s="1"/>
  <c r="E102" i="155" s="1"/>
  <c r="E124" i="155" s="1"/>
  <c r="E146" i="155" s="1"/>
  <c r="E190" i="155" s="1"/>
  <c r="H26" i="155"/>
  <c r="H50" i="155"/>
  <c r="H75" i="155" s="1"/>
  <c r="H103" i="155" s="1"/>
  <c r="H125" i="155" s="1"/>
  <c r="H147" i="155" s="1"/>
  <c r="H191" i="155" s="1"/>
  <c r="D26" i="155"/>
  <c r="D50" i="155"/>
  <c r="D75" i="155" s="1"/>
  <c r="D103" i="155" s="1"/>
  <c r="D125" i="155" s="1"/>
  <c r="D147" i="155" s="1"/>
  <c r="D191" i="155" s="1"/>
  <c r="F167" i="155"/>
  <c r="F24" i="155"/>
  <c r="F48" i="155"/>
  <c r="F73" i="155" s="1"/>
  <c r="F101" i="155" s="1"/>
  <c r="F123" i="155" s="1"/>
  <c r="F145" i="155" s="1"/>
  <c r="F189" i="155" s="1"/>
  <c r="J167" i="155"/>
  <c r="J24" i="155"/>
  <c r="J48" i="155"/>
  <c r="J73" i="155" s="1"/>
  <c r="J101" i="155" s="1"/>
  <c r="J123" i="155" s="1"/>
  <c r="J145" i="155" s="1"/>
  <c r="J189" i="155" s="1"/>
  <c r="O49" i="155"/>
  <c r="O74" i="155" s="1"/>
  <c r="O102" i="155" s="1"/>
  <c r="O124" i="155" s="1"/>
  <c r="O146" i="155" s="1"/>
  <c r="O168" i="155" s="1"/>
  <c r="O25" i="155"/>
  <c r="P168" i="155"/>
  <c r="N24" i="155"/>
  <c r="N48" i="155"/>
  <c r="N73" i="155" s="1"/>
  <c r="N101" i="155" s="1"/>
  <c r="N123" i="155" s="1"/>
  <c r="N145" i="155" s="1"/>
  <c r="N189" i="155" s="1"/>
  <c r="R24" i="155"/>
  <c r="R48" i="155"/>
  <c r="R73" i="155" s="1"/>
  <c r="R101" i="155" s="1"/>
  <c r="R123" i="155" s="1"/>
  <c r="R145" i="155" s="1"/>
  <c r="R189" i="155" s="1"/>
  <c r="L26" i="155"/>
  <c r="L50" i="155"/>
  <c r="L75" i="155" s="1"/>
  <c r="L103" i="155" s="1"/>
  <c r="L125" i="155" s="1"/>
  <c r="L147" i="155" s="1"/>
  <c r="L191" i="155" s="1"/>
  <c r="B24" i="155"/>
  <c r="B48" i="155"/>
  <c r="B73" i="155" s="1"/>
  <c r="B101" i="155" s="1"/>
  <c r="B123" i="155" s="1"/>
  <c r="B145" i="155" s="1"/>
  <c r="B189" i="155" s="1"/>
  <c r="S189" i="155" s="1"/>
  <c r="D93" i="152" s="1"/>
  <c r="K24" i="155"/>
  <c r="K48" i="155"/>
  <c r="K73" i="155" s="1"/>
  <c r="K101" i="155" s="1"/>
  <c r="K123" i="155" s="1"/>
  <c r="K145" i="155" s="1"/>
  <c r="K189" i="155" s="1"/>
  <c r="M25" i="155"/>
  <c r="M49" i="155"/>
  <c r="M74" i="155" s="1"/>
  <c r="M102" i="155" s="1"/>
  <c r="M124" i="155" s="1"/>
  <c r="M146" i="155" s="1"/>
  <c r="M190" i="155" s="1"/>
  <c r="Q25" i="155"/>
  <c r="Q49" i="155"/>
  <c r="Q74" i="155" s="1"/>
  <c r="Q102" i="155" s="1"/>
  <c r="Q124" i="155" s="1"/>
  <c r="Q146" i="155" s="1"/>
  <c r="Q190" i="155" s="1"/>
  <c r="G190" i="155"/>
  <c r="G49" i="155"/>
  <c r="G74" i="155" s="1"/>
  <c r="G102" i="155" s="1"/>
  <c r="G124" i="155" s="1"/>
  <c r="G146" i="155" s="1"/>
  <c r="G168" i="155" s="1"/>
  <c r="G25" i="155"/>
  <c r="E168" i="154"/>
  <c r="E25" i="154"/>
  <c r="E49" i="154"/>
  <c r="E74" i="154" s="1"/>
  <c r="E102" i="154" s="1"/>
  <c r="E124" i="154" s="1"/>
  <c r="E146" i="154" s="1"/>
  <c r="E190" i="154" s="1"/>
  <c r="O49" i="154"/>
  <c r="O74" i="154" s="1"/>
  <c r="O102" i="154" s="1"/>
  <c r="O124" i="154" s="1"/>
  <c r="O146" i="154" s="1"/>
  <c r="O168" i="154" s="1"/>
  <c r="O25" i="154"/>
  <c r="C49" i="154"/>
  <c r="C74" i="154" s="1"/>
  <c r="C102" i="154" s="1"/>
  <c r="C124" i="154" s="1"/>
  <c r="C146" i="154" s="1"/>
  <c r="C190" i="154" s="1"/>
  <c r="C25" i="154"/>
  <c r="R167" i="154"/>
  <c r="R24" i="154"/>
  <c r="R48" i="154"/>
  <c r="R73" i="154" s="1"/>
  <c r="R101" i="154" s="1"/>
  <c r="R123" i="154" s="1"/>
  <c r="R145" i="154" s="1"/>
  <c r="R189" i="154" s="1"/>
  <c r="Q168" i="154"/>
  <c r="Q25" i="154"/>
  <c r="Q49" i="154"/>
  <c r="Q74" i="154" s="1"/>
  <c r="Q102" i="154" s="1"/>
  <c r="Q124" i="154" s="1"/>
  <c r="Q146" i="154" s="1"/>
  <c r="Q190" i="154" s="1"/>
  <c r="N24" i="154"/>
  <c r="N48" i="154"/>
  <c r="N73" i="154" s="1"/>
  <c r="N101" i="154" s="1"/>
  <c r="N123" i="154" s="1"/>
  <c r="N145" i="154" s="1"/>
  <c r="N189" i="154" s="1"/>
  <c r="M25" i="154"/>
  <c r="M49" i="154"/>
  <c r="M74" i="154" s="1"/>
  <c r="M102" i="154" s="1"/>
  <c r="M124" i="154" s="1"/>
  <c r="M146" i="154" s="1"/>
  <c r="M190" i="154" s="1"/>
  <c r="B167" i="154"/>
  <c r="B24" i="154"/>
  <c r="B48" i="154"/>
  <c r="B73" i="154" s="1"/>
  <c r="B101" i="154" s="1"/>
  <c r="B123" i="154" s="1"/>
  <c r="B145" i="154" s="1"/>
  <c r="B189" i="154" s="1"/>
  <c r="E167" i="154"/>
  <c r="O167" i="154"/>
  <c r="F24" i="154"/>
  <c r="F48" i="154"/>
  <c r="F73" i="154" s="1"/>
  <c r="F101" i="154" s="1"/>
  <c r="F123" i="154" s="1"/>
  <c r="F145" i="154" s="1"/>
  <c r="F189" i="154" s="1"/>
  <c r="J24" i="154"/>
  <c r="J48" i="154"/>
  <c r="J73" i="154" s="1"/>
  <c r="J101" i="154" s="1"/>
  <c r="J123" i="154" s="1"/>
  <c r="J145" i="154" s="1"/>
  <c r="J189" i="154" s="1"/>
  <c r="G49" i="154"/>
  <c r="G74" i="154" s="1"/>
  <c r="G102" i="154" s="1"/>
  <c r="G124" i="154" s="1"/>
  <c r="G146" i="154" s="1"/>
  <c r="G190" i="154" s="1"/>
  <c r="G25" i="154"/>
  <c r="P189" i="154"/>
  <c r="P48" i="154"/>
  <c r="P73" i="154" s="1"/>
  <c r="P101" i="154" s="1"/>
  <c r="P123" i="154" s="1"/>
  <c r="P145" i="154" s="1"/>
  <c r="P167" i="154" s="1"/>
  <c r="P24" i="154"/>
  <c r="I25" i="154"/>
  <c r="I49" i="154"/>
  <c r="I74" i="154" s="1"/>
  <c r="I102" i="154" s="1"/>
  <c r="I124" i="154" s="1"/>
  <c r="I146" i="154" s="1"/>
  <c r="I168" i="154" s="1"/>
  <c r="D48" i="154"/>
  <c r="D73" i="154" s="1"/>
  <c r="D101" i="154" s="1"/>
  <c r="D123" i="154" s="1"/>
  <c r="D145" i="154" s="1"/>
  <c r="D189" i="154" s="1"/>
  <c r="D24" i="154"/>
  <c r="L48" i="154"/>
  <c r="L73" i="154" s="1"/>
  <c r="L101" i="154" s="1"/>
  <c r="L123" i="154" s="1"/>
  <c r="L145" i="154" s="1"/>
  <c r="L167" i="154" s="1"/>
  <c r="L24" i="154"/>
  <c r="K49" i="154"/>
  <c r="K74" i="154" s="1"/>
  <c r="K102" i="154" s="1"/>
  <c r="K124" i="154" s="1"/>
  <c r="K146" i="154" s="1"/>
  <c r="K190" i="154" s="1"/>
  <c r="K25" i="154"/>
  <c r="C167" i="154"/>
  <c r="F188" i="154"/>
  <c r="J166" i="154"/>
  <c r="Q167" i="154"/>
  <c r="G189" i="154"/>
  <c r="P166" i="154"/>
  <c r="N166" i="154"/>
  <c r="I167" i="154"/>
  <c r="H48" i="154"/>
  <c r="H73" i="154" s="1"/>
  <c r="H101" i="154" s="1"/>
  <c r="H123" i="154" s="1"/>
  <c r="H145" i="154" s="1"/>
  <c r="H189" i="154" s="1"/>
  <c r="H24" i="154"/>
  <c r="Q25" i="153"/>
  <c r="Q49" i="153"/>
  <c r="Q74" i="153" s="1"/>
  <c r="Q102" i="153" s="1"/>
  <c r="Q124" i="153" s="1"/>
  <c r="I25" i="153"/>
  <c r="I49" i="153"/>
  <c r="I74" i="153" s="1"/>
  <c r="I102" i="153" s="1"/>
  <c r="I124" i="153" s="1"/>
  <c r="M48" i="153"/>
  <c r="M73" i="153" s="1"/>
  <c r="M101" i="153" s="1"/>
  <c r="M123" i="153" s="1"/>
  <c r="M24" i="153"/>
  <c r="F50" i="153"/>
  <c r="F75" i="153" s="1"/>
  <c r="F103" i="153" s="1"/>
  <c r="F125" i="153" s="1"/>
  <c r="F26" i="153"/>
  <c r="G49" i="153"/>
  <c r="G74" i="153" s="1"/>
  <c r="G102" i="153" s="1"/>
  <c r="G124" i="153" s="1"/>
  <c r="G25" i="153"/>
  <c r="H48" i="153"/>
  <c r="H73" i="153" s="1"/>
  <c r="H101" i="153" s="1"/>
  <c r="H123" i="153" s="1"/>
  <c r="H24" i="153"/>
  <c r="L48" i="153"/>
  <c r="L73" i="153" s="1"/>
  <c r="L101" i="153" s="1"/>
  <c r="L123" i="153" s="1"/>
  <c r="L24" i="153"/>
  <c r="C49" i="153"/>
  <c r="C74" i="153" s="1"/>
  <c r="C102" i="153" s="1"/>
  <c r="C124" i="153" s="1"/>
  <c r="C25" i="153"/>
  <c r="O49" i="153"/>
  <c r="O74" i="153" s="1"/>
  <c r="O102" i="153" s="1"/>
  <c r="O124" i="153" s="1"/>
  <c r="O25" i="153"/>
  <c r="E24" i="153"/>
  <c r="E48" i="153"/>
  <c r="E73" i="153" s="1"/>
  <c r="E101" i="153" s="1"/>
  <c r="E123" i="153" s="1"/>
  <c r="L166" i="153"/>
  <c r="N50" i="153"/>
  <c r="N75" i="153" s="1"/>
  <c r="N103" i="153" s="1"/>
  <c r="N125" i="153" s="1"/>
  <c r="N26" i="153"/>
  <c r="C167" i="153"/>
  <c r="P166" i="153"/>
  <c r="O189" i="153"/>
  <c r="I189" i="153"/>
  <c r="M166" i="153"/>
  <c r="F168" i="153"/>
  <c r="K49" i="153"/>
  <c r="K74" i="153" s="1"/>
  <c r="K102" i="153" s="1"/>
  <c r="K124" i="153" s="1"/>
  <c r="K25" i="153"/>
  <c r="D48" i="153"/>
  <c r="D73" i="153" s="1"/>
  <c r="D101" i="153" s="1"/>
  <c r="D123" i="153" s="1"/>
  <c r="D24" i="153"/>
  <c r="P48" i="153"/>
  <c r="P73" i="153" s="1"/>
  <c r="P101" i="153" s="1"/>
  <c r="P123" i="153" s="1"/>
  <c r="P24" i="153"/>
  <c r="V35" i="114"/>
  <c r="U35" i="114"/>
  <c r="R78" i="146"/>
  <c r="V78" i="146" s="1"/>
  <c r="M78" i="146"/>
  <c r="U78" i="146" s="1"/>
  <c r="D34" i="147"/>
  <c r="T34" i="147" s="1"/>
  <c r="K33" i="148"/>
  <c r="N33" i="148" s="1"/>
  <c r="Q33" i="148" s="1"/>
  <c r="W78" i="146"/>
  <c r="Z33" i="146" s="1"/>
  <c r="T11" i="127"/>
  <c r="N11" i="127"/>
  <c r="H34" i="148"/>
  <c r="G34" i="148"/>
  <c r="F34" i="148"/>
  <c r="J34" i="148"/>
  <c r="I34" i="148"/>
  <c r="I11" i="127"/>
  <c r="W34" i="127"/>
  <c r="D35" i="146" s="1"/>
  <c r="J12" i="127"/>
  <c r="O10" i="127"/>
  <c r="Q10" i="127" s="1"/>
  <c r="C11" i="146" s="1"/>
  <c r="U10" i="127"/>
  <c r="W10" i="127" s="1"/>
  <c r="D11" i="146" s="1"/>
  <c r="H12" i="127"/>
  <c r="P11" i="127"/>
  <c r="V11" i="127"/>
  <c r="Q34" i="127"/>
  <c r="C35" i="146" s="1"/>
  <c r="V24" i="152"/>
  <c r="W24" i="152" s="1"/>
  <c r="X24" i="152" s="1"/>
  <c r="AA24" i="152" s="1"/>
  <c r="AD24" i="152" s="1"/>
  <c r="S20" i="147"/>
  <c r="K20" i="147"/>
  <c r="L167" i="160" l="1"/>
  <c r="Q189" i="160"/>
  <c r="C190" i="160"/>
  <c r="M189" i="160"/>
  <c r="K190" i="160"/>
  <c r="R188" i="160"/>
  <c r="L92" i="152" s="1"/>
  <c r="O169" i="160"/>
  <c r="R31" i="152"/>
  <c r="H167" i="160"/>
  <c r="G168" i="160"/>
  <c r="R188" i="159"/>
  <c r="F92" i="152" s="1"/>
  <c r="F190" i="158"/>
  <c r="E189" i="158"/>
  <c r="B167" i="158"/>
  <c r="J167" i="158"/>
  <c r="R188" i="158"/>
  <c r="K92" i="152" s="1"/>
  <c r="Q92" i="152" s="1"/>
  <c r="S91" i="152"/>
  <c r="V91" i="152" s="1"/>
  <c r="W91" i="152" s="1"/>
  <c r="X91" i="152" s="1"/>
  <c r="H167" i="158"/>
  <c r="C189" i="158"/>
  <c r="R189" i="158" s="1"/>
  <c r="K93" i="152" s="1"/>
  <c r="G167" i="158"/>
  <c r="P167" i="158"/>
  <c r="M167" i="158"/>
  <c r="N168" i="158"/>
  <c r="L190" i="157"/>
  <c r="R166" i="157"/>
  <c r="E31" i="152" s="1"/>
  <c r="Q31" i="152" s="1"/>
  <c r="O167" i="157"/>
  <c r="I167" i="157"/>
  <c r="F189" i="157"/>
  <c r="Q167" i="157"/>
  <c r="P167" i="157"/>
  <c r="G190" i="157"/>
  <c r="H190" i="157"/>
  <c r="E189" i="156"/>
  <c r="C167" i="156"/>
  <c r="F168" i="156"/>
  <c r="G167" i="156"/>
  <c r="L168" i="156"/>
  <c r="P31" i="152"/>
  <c r="P168" i="156"/>
  <c r="M167" i="156"/>
  <c r="D190" i="156"/>
  <c r="Q168" i="155"/>
  <c r="M168" i="155"/>
  <c r="K167" i="155"/>
  <c r="B167" i="155"/>
  <c r="S167" i="155" s="1"/>
  <c r="D32" i="152" s="1"/>
  <c r="R167" i="155"/>
  <c r="N167" i="155"/>
  <c r="H169" i="155"/>
  <c r="P169" i="155"/>
  <c r="L169" i="155"/>
  <c r="D169" i="155"/>
  <c r="S19" i="147"/>
  <c r="S18" i="147"/>
  <c r="K168" i="154"/>
  <c r="H167" i="154"/>
  <c r="D167" i="154"/>
  <c r="G168" i="154"/>
  <c r="M168" i="154"/>
  <c r="C168" i="154"/>
  <c r="S167" i="154"/>
  <c r="I32" i="152" s="1"/>
  <c r="N167" i="154"/>
  <c r="S188" i="154"/>
  <c r="I92" i="152" s="1"/>
  <c r="O30" i="152"/>
  <c r="S30" i="152" s="1"/>
  <c r="E166" i="153"/>
  <c r="H188" i="153"/>
  <c r="N190" i="153"/>
  <c r="AE19" i="152"/>
  <c r="AF19" i="152"/>
  <c r="AF20" i="152"/>
  <c r="AE20" i="152"/>
  <c r="AF24" i="152"/>
  <c r="AE24" i="152"/>
  <c r="K146" i="153"/>
  <c r="K168" i="153" s="1"/>
  <c r="J145" i="153"/>
  <c r="J189" i="153" s="1"/>
  <c r="R25" i="153"/>
  <c r="R49" i="153"/>
  <c r="R74" i="153" s="1"/>
  <c r="R102" i="153" s="1"/>
  <c r="R124" i="153" s="1"/>
  <c r="Q167" i="153"/>
  <c r="G190" i="153"/>
  <c r="G146" i="153"/>
  <c r="M167" i="153"/>
  <c r="M145" i="153"/>
  <c r="M189" i="153" s="1"/>
  <c r="J49" i="153"/>
  <c r="J74" i="153" s="1"/>
  <c r="J102" i="153" s="1"/>
  <c r="J124" i="153" s="1"/>
  <c r="J25" i="153"/>
  <c r="K189" i="153"/>
  <c r="J188" i="153"/>
  <c r="R188" i="153"/>
  <c r="B188" i="153"/>
  <c r="G189" i="153"/>
  <c r="C146" i="153"/>
  <c r="C190" i="153" s="1"/>
  <c r="D145" i="153"/>
  <c r="D167" i="153" s="1"/>
  <c r="N147" i="153"/>
  <c r="N169" i="153" s="1"/>
  <c r="O146" i="153"/>
  <c r="O190" i="153" s="1"/>
  <c r="B49" i="153"/>
  <c r="B74" i="153" s="1"/>
  <c r="B102" i="153" s="1"/>
  <c r="B124" i="153" s="1"/>
  <c r="B25" i="153"/>
  <c r="P167" i="153"/>
  <c r="P145" i="153"/>
  <c r="L189" i="153"/>
  <c r="L145" i="153"/>
  <c r="L167" i="153" s="1"/>
  <c r="E167" i="153"/>
  <c r="E145" i="153"/>
  <c r="E189" i="153" s="1"/>
  <c r="H189" i="153"/>
  <c r="H145" i="153"/>
  <c r="F169" i="153"/>
  <c r="F147" i="153"/>
  <c r="I190" i="153"/>
  <c r="I146" i="153"/>
  <c r="Q190" i="153"/>
  <c r="Q146" i="153"/>
  <c r="Q168" i="153" s="1"/>
  <c r="R189" i="153"/>
  <c r="R145" i="153"/>
  <c r="R167" i="153" s="1"/>
  <c r="B189" i="153"/>
  <c r="B145" i="153"/>
  <c r="B167" i="153" s="1"/>
  <c r="S166" i="153"/>
  <c r="C31" i="152" s="1"/>
  <c r="I168" i="153"/>
  <c r="G168" i="153"/>
  <c r="I167" i="160"/>
  <c r="F168" i="160"/>
  <c r="F25" i="160"/>
  <c r="F49" i="160"/>
  <c r="F74" i="160" s="1"/>
  <c r="F102" i="160" s="1"/>
  <c r="F124" i="160" s="1"/>
  <c r="F146" i="160" s="1"/>
  <c r="F190" i="160" s="1"/>
  <c r="H49" i="160"/>
  <c r="H74" i="160" s="1"/>
  <c r="H102" i="160" s="1"/>
  <c r="H124" i="160" s="1"/>
  <c r="H146" i="160" s="1"/>
  <c r="H190" i="160" s="1"/>
  <c r="H25" i="160"/>
  <c r="L49" i="160"/>
  <c r="L74" i="160" s="1"/>
  <c r="L102" i="160" s="1"/>
  <c r="L124" i="160" s="1"/>
  <c r="L146" i="160" s="1"/>
  <c r="L190" i="160" s="1"/>
  <c r="L25" i="160"/>
  <c r="D49" i="160"/>
  <c r="D74" i="160" s="1"/>
  <c r="D102" i="160" s="1"/>
  <c r="D124" i="160" s="1"/>
  <c r="D146" i="160" s="1"/>
  <c r="D190" i="160" s="1"/>
  <c r="D168" i="160"/>
  <c r="D25" i="160"/>
  <c r="O51" i="160"/>
  <c r="O76" i="160" s="1"/>
  <c r="O104" i="160" s="1"/>
  <c r="O126" i="160" s="1"/>
  <c r="O148" i="160" s="1"/>
  <c r="O192" i="160" s="1"/>
  <c r="O170" i="160"/>
  <c r="O27" i="160"/>
  <c r="G50" i="160"/>
  <c r="G75" i="160" s="1"/>
  <c r="G103" i="160" s="1"/>
  <c r="G125" i="160" s="1"/>
  <c r="G147" i="160" s="1"/>
  <c r="G191" i="160" s="1"/>
  <c r="G26" i="160"/>
  <c r="Q190" i="160"/>
  <c r="Q25" i="160"/>
  <c r="Q49" i="160"/>
  <c r="Q74" i="160" s="1"/>
  <c r="Q102" i="160" s="1"/>
  <c r="Q124" i="160" s="1"/>
  <c r="Q146" i="160" s="1"/>
  <c r="Q168" i="160" s="1"/>
  <c r="E189" i="160"/>
  <c r="R189" i="160" s="1"/>
  <c r="L93" i="152" s="1"/>
  <c r="F167" i="160"/>
  <c r="R167" i="160" s="1"/>
  <c r="L32" i="152" s="1"/>
  <c r="J25" i="160"/>
  <c r="J49" i="160"/>
  <c r="J74" i="160" s="1"/>
  <c r="J102" i="160" s="1"/>
  <c r="J124" i="160" s="1"/>
  <c r="J146" i="160" s="1"/>
  <c r="J168" i="160" s="1"/>
  <c r="N25" i="160"/>
  <c r="N49" i="160"/>
  <c r="N74" i="160" s="1"/>
  <c r="N102" i="160" s="1"/>
  <c r="N124" i="160" s="1"/>
  <c r="N146" i="160" s="1"/>
  <c r="N168" i="160" s="1"/>
  <c r="C191" i="160"/>
  <c r="C50" i="160"/>
  <c r="C75" i="160" s="1"/>
  <c r="C103" i="160" s="1"/>
  <c r="C125" i="160" s="1"/>
  <c r="C147" i="160" s="1"/>
  <c r="C169" i="160" s="1"/>
  <c r="C26" i="160"/>
  <c r="M49" i="160"/>
  <c r="M74" i="160" s="1"/>
  <c r="M102" i="160" s="1"/>
  <c r="M124" i="160" s="1"/>
  <c r="M146" i="160" s="1"/>
  <c r="M168" i="160" s="1"/>
  <c r="M25" i="160"/>
  <c r="K50" i="160"/>
  <c r="K75" i="160" s="1"/>
  <c r="K103" i="160" s="1"/>
  <c r="K125" i="160" s="1"/>
  <c r="K147" i="160" s="1"/>
  <c r="K169" i="160" s="1"/>
  <c r="K26" i="160"/>
  <c r="E49" i="160"/>
  <c r="E74" i="160" s="1"/>
  <c r="E102" i="160" s="1"/>
  <c r="E124" i="160" s="1"/>
  <c r="E146" i="160" s="1"/>
  <c r="E168" i="160" s="1"/>
  <c r="E25" i="160"/>
  <c r="P49" i="160"/>
  <c r="P74" i="160" s="1"/>
  <c r="P102" i="160" s="1"/>
  <c r="P124" i="160" s="1"/>
  <c r="P146" i="160" s="1"/>
  <c r="P168" i="160" s="1"/>
  <c r="P25" i="160"/>
  <c r="B49" i="160"/>
  <c r="B74" i="160" s="1"/>
  <c r="B102" i="160" s="1"/>
  <c r="B124" i="160" s="1"/>
  <c r="B146" i="160" s="1"/>
  <c r="B190" i="160" s="1"/>
  <c r="B25" i="160"/>
  <c r="J167" i="160"/>
  <c r="N167" i="160"/>
  <c r="I190" i="160"/>
  <c r="I25" i="160"/>
  <c r="I49" i="160"/>
  <c r="I74" i="160" s="1"/>
  <c r="I102" i="160" s="1"/>
  <c r="I124" i="160" s="1"/>
  <c r="I146" i="160" s="1"/>
  <c r="I168" i="160" s="1"/>
  <c r="L49" i="159"/>
  <c r="L74" i="159" s="1"/>
  <c r="L102" i="159" s="1"/>
  <c r="L124" i="159" s="1"/>
  <c r="L146" i="159" s="1"/>
  <c r="L190" i="159" s="1"/>
  <c r="L25" i="159"/>
  <c r="C50" i="159"/>
  <c r="C75" i="159" s="1"/>
  <c r="C103" i="159" s="1"/>
  <c r="C125" i="159" s="1"/>
  <c r="C147" i="159" s="1"/>
  <c r="C169" i="159" s="1"/>
  <c r="C26" i="159"/>
  <c r="D49" i="159"/>
  <c r="D74" i="159" s="1"/>
  <c r="D102" i="159" s="1"/>
  <c r="D124" i="159" s="1"/>
  <c r="D146" i="159" s="1"/>
  <c r="D190" i="159" s="1"/>
  <c r="D25" i="159"/>
  <c r="F49" i="159"/>
  <c r="F74" i="159" s="1"/>
  <c r="F102" i="159" s="1"/>
  <c r="F124" i="159" s="1"/>
  <c r="F146" i="159" s="1"/>
  <c r="F190" i="159" s="1"/>
  <c r="F25" i="159"/>
  <c r="I25" i="159"/>
  <c r="I49" i="159"/>
  <c r="I74" i="159" s="1"/>
  <c r="I102" i="159" s="1"/>
  <c r="I124" i="159" s="1"/>
  <c r="I146" i="159" s="1"/>
  <c r="I168" i="159" s="1"/>
  <c r="K50" i="159"/>
  <c r="K75" i="159" s="1"/>
  <c r="K103" i="159" s="1"/>
  <c r="K125" i="159" s="1"/>
  <c r="K147" i="159" s="1"/>
  <c r="K191" i="159" s="1"/>
  <c r="K26" i="159"/>
  <c r="B49" i="159"/>
  <c r="B74" i="159" s="1"/>
  <c r="B102" i="159" s="1"/>
  <c r="B124" i="159" s="1"/>
  <c r="B146" i="159" s="1"/>
  <c r="B190" i="159" s="1"/>
  <c r="B25" i="159"/>
  <c r="M49" i="159"/>
  <c r="M74" i="159" s="1"/>
  <c r="M102" i="159" s="1"/>
  <c r="M124" i="159" s="1"/>
  <c r="M146" i="159" s="1"/>
  <c r="M190" i="159" s="1"/>
  <c r="M25" i="159"/>
  <c r="G50" i="159"/>
  <c r="G75" i="159" s="1"/>
  <c r="G103" i="159" s="1"/>
  <c r="G125" i="159" s="1"/>
  <c r="G147" i="159" s="1"/>
  <c r="G191" i="159" s="1"/>
  <c r="G26" i="159"/>
  <c r="H49" i="159"/>
  <c r="H74" i="159" s="1"/>
  <c r="H102" i="159" s="1"/>
  <c r="H124" i="159" s="1"/>
  <c r="H146" i="159" s="1"/>
  <c r="H190" i="159" s="1"/>
  <c r="H25" i="159"/>
  <c r="O50" i="159"/>
  <c r="O75" i="159" s="1"/>
  <c r="O103" i="159" s="1"/>
  <c r="O125" i="159" s="1"/>
  <c r="O147" i="159" s="1"/>
  <c r="O191" i="159" s="1"/>
  <c r="O26" i="159"/>
  <c r="E49" i="159"/>
  <c r="E74" i="159" s="1"/>
  <c r="E102" i="159" s="1"/>
  <c r="E124" i="159" s="1"/>
  <c r="E146" i="159" s="1"/>
  <c r="E190" i="159" s="1"/>
  <c r="E25" i="159"/>
  <c r="N49" i="159"/>
  <c r="N74" i="159" s="1"/>
  <c r="N102" i="159" s="1"/>
  <c r="N124" i="159" s="1"/>
  <c r="N146" i="159" s="1"/>
  <c r="N168" i="159" s="1"/>
  <c r="N25" i="159"/>
  <c r="Q49" i="159"/>
  <c r="Q74" i="159" s="1"/>
  <c r="Q102" i="159" s="1"/>
  <c r="Q124" i="159" s="1"/>
  <c r="Q146" i="159" s="1"/>
  <c r="Q190" i="159" s="1"/>
  <c r="Q25" i="159"/>
  <c r="J167" i="159"/>
  <c r="K168" i="159"/>
  <c r="L167" i="159"/>
  <c r="C190" i="159"/>
  <c r="D167" i="159"/>
  <c r="R167" i="159" s="1"/>
  <c r="F32" i="152" s="1"/>
  <c r="F167" i="159"/>
  <c r="I189" i="159"/>
  <c r="R189" i="159" s="1"/>
  <c r="F93" i="152" s="1"/>
  <c r="P167" i="159"/>
  <c r="J49" i="159"/>
  <c r="J74" i="159" s="1"/>
  <c r="J102" i="159" s="1"/>
  <c r="J124" i="159" s="1"/>
  <c r="J146" i="159" s="1"/>
  <c r="J190" i="159" s="1"/>
  <c r="J25" i="159"/>
  <c r="P49" i="159"/>
  <c r="P74" i="159" s="1"/>
  <c r="P102" i="159" s="1"/>
  <c r="P124" i="159" s="1"/>
  <c r="P146" i="159" s="1"/>
  <c r="P190" i="159" s="1"/>
  <c r="P25" i="159"/>
  <c r="N50" i="158"/>
  <c r="N75" i="158" s="1"/>
  <c r="N103" i="158" s="1"/>
  <c r="N125" i="158" s="1"/>
  <c r="N147" i="158" s="1"/>
  <c r="N191" i="158" s="1"/>
  <c r="N26" i="158"/>
  <c r="D189" i="158"/>
  <c r="L167" i="158"/>
  <c r="H168" i="158"/>
  <c r="H49" i="158"/>
  <c r="H74" i="158" s="1"/>
  <c r="H102" i="158" s="1"/>
  <c r="H124" i="158" s="1"/>
  <c r="H146" i="158" s="1"/>
  <c r="H190" i="158" s="1"/>
  <c r="H25" i="158"/>
  <c r="F50" i="158"/>
  <c r="F75" i="158" s="1"/>
  <c r="F103" i="158" s="1"/>
  <c r="F125" i="158" s="1"/>
  <c r="F147" i="158" s="1"/>
  <c r="F191" i="158" s="1"/>
  <c r="F26" i="158"/>
  <c r="C25" i="158"/>
  <c r="C49" i="158"/>
  <c r="C74" i="158" s="1"/>
  <c r="C102" i="158" s="1"/>
  <c r="C124" i="158" s="1"/>
  <c r="C146" i="158" s="1"/>
  <c r="C168" i="158" s="1"/>
  <c r="E190" i="158"/>
  <c r="E49" i="158"/>
  <c r="E74" i="158" s="1"/>
  <c r="E102" i="158" s="1"/>
  <c r="E124" i="158" s="1"/>
  <c r="E146" i="158" s="1"/>
  <c r="E168" i="158" s="1"/>
  <c r="E25" i="158"/>
  <c r="G49" i="158"/>
  <c r="G74" i="158" s="1"/>
  <c r="G102" i="158" s="1"/>
  <c r="G124" i="158" s="1"/>
  <c r="G146" i="158" s="1"/>
  <c r="G190" i="158" s="1"/>
  <c r="G25" i="158"/>
  <c r="B49" i="158"/>
  <c r="B74" i="158" s="1"/>
  <c r="B102" i="158" s="1"/>
  <c r="B124" i="158" s="1"/>
  <c r="B146" i="158" s="1"/>
  <c r="B190" i="158" s="1"/>
  <c r="B25" i="158"/>
  <c r="P49" i="158"/>
  <c r="P74" i="158" s="1"/>
  <c r="P102" i="158" s="1"/>
  <c r="P124" i="158" s="1"/>
  <c r="P146" i="158" s="1"/>
  <c r="P190" i="158" s="1"/>
  <c r="P25" i="158"/>
  <c r="M49" i="158"/>
  <c r="M74" i="158" s="1"/>
  <c r="M102" i="158" s="1"/>
  <c r="M124" i="158" s="1"/>
  <c r="M146" i="158" s="1"/>
  <c r="M190" i="158" s="1"/>
  <c r="M25" i="158"/>
  <c r="J49" i="158"/>
  <c r="J74" i="158" s="1"/>
  <c r="J102" i="158" s="1"/>
  <c r="J124" i="158" s="1"/>
  <c r="J146" i="158" s="1"/>
  <c r="J190" i="158" s="1"/>
  <c r="J25" i="158"/>
  <c r="Q25" i="158"/>
  <c r="Q49" i="158"/>
  <c r="Q74" i="158" s="1"/>
  <c r="Q102" i="158" s="1"/>
  <c r="Q124" i="158" s="1"/>
  <c r="Q146" i="158" s="1"/>
  <c r="Q190" i="158" s="1"/>
  <c r="I25" i="158"/>
  <c r="I49" i="158"/>
  <c r="I74" i="158" s="1"/>
  <c r="I102" i="158" s="1"/>
  <c r="I124" i="158" s="1"/>
  <c r="I146" i="158" s="1"/>
  <c r="I168" i="158" s="1"/>
  <c r="O25" i="158"/>
  <c r="O49" i="158"/>
  <c r="O74" i="158" s="1"/>
  <c r="O102" i="158" s="1"/>
  <c r="O124" i="158" s="1"/>
  <c r="O146" i="158" s="1"/>
  <c r="O190" i="158" s="1"/>
  <c r="K25" i="158"/>
  <c r="K49" i="158"/>
  <c r="K74" i="158" s="1"/>
  <c r="K102" i="158" s="1"/>
  <c r="K124" i="158" s="1"/>
  <c r="K146" i="158" s="1"/>
  <c r="K168" i="158" s="1"/>
  <c r="D49" i="158"/>
  <c r="D74" i="158" s="1"/>
  <c r="D102" i="158" s="1"/>
  <c r="D124" i="158" s="1"/>
  <c r="D146" i="158" s="1"/>
  <c r="D190" i="158" s="1"/>
  <c r="D25" i="158"/>
  <c r="L49" i="158"/>
  <c r="L74" i="158" s="1"/>
  <c r="L102" i="158" s="1"/>
  <c r="L124" i="158" s="1"/>
  <c r="L146" i="158" s="1"/>
  <c r="L190" i="158" s="1"/>
  <c r="L25" i="158"/>
  <c r="D50" i="157"/>
  <c r="D75" i="157" s="1"/>
  <c r="D103" i="157" s="1"/>
  <c r="D125" i="157" s="1"/>
  <c r="D147" i="157" s="1"/>
  <c r="D169" i="157" s="1"/>
  <c r="D26" i="157"/>
  <c r="O49" i="157"/>
  <c r="O74" i="157" s="1"/>
  <c r="O102" i="157" s="1"/>
  <c r="O124" i="157" s="1"/>
  <c r="O146" i="157" s="1"/>
  <c r="O190" i="157" s="1"/>
  <c r="O25" i="157"/>
  <c r="I49" i="157"/>
  <c r="I74" i="157" s="1"/>
  <c r="I102" i="157" s="1"/>
  <c r="I124" i="157" s="1"/>
  <c r="I146" i="157" s="1"/>
  <c r="I190" i="157" s="1"/>
  <c r="I25" i="157"/>
  <c r="F49" i="157"/>
  <c r="F74" i="157" s="1"/>
  <c r="F102" i="157" s="1"/>
  <c r="F124" i="157" s="1"/>
  <c r="F146" i="157" s="1"/>
  <c r="F190" i="157" s="1"/>
  <c r="F25" i="157"/>
  <c r="Q49" i="157"/>
  <c r="Q74" i="157" s="1"/>
  <c r="Q102" i="157" s="1"/>
  <c r="Q124" i="157" s="1"/>
  <c r="Q146" i="157" s="1"/>
  <c r="Q190" i="157" s="1"/>
  <c r="Q25" i="157"/>
  <c r="P49" i="157"/>
  <c r="P74" i="157" s="1"/>
  <c r="P102" i="157" s="1"/>
  <c r="P124" i="157" s="1"/>
  <c r="P146" i="157" s="1"/>
  <c r="P168" i="157" s="1"/>
  <c r="P25" i="157"/>
  <c r="H50" i="157"/>
  <c r="H75" i="157" s="1"/>
  <c r="H103" i="157" s="1"/>
  <c r="H125" i="157" s="1"/>
  <c r="H147" i="157" s="1"/>
  <c r="H191" i="157" s="1"/>
  <c r="H26" i="157"/>
  <c r="L50" i="157"/>
  <c r="L75" i="157" s="1"/>
  <c r="L103" i="157" s="1"/>
  <c r="L125" i="157" s="1"/>
  <c r="L147" i="157" s="1"/>
  <c r="L191" i="157" s="1"/>
  <c r="L26" i="157"/>
  <c r="E25" i="157"/>
  <c r="E49" i="157"/>
  <c r="E74" i="157" s="1"/>
  <c r="E102" i="157" s="1"/>
  <c r="E124" i="157" s="1"/>
  <c r="E146" i="157" s="1"/>
  <c r="E190" i="157" s="1"/>
  <c r="K49" i="157"/>
  <c r="K74" i="157" s="1"/>
  <c r="K102" i="157" s="1"/>
  <c r="K124" i="157" s="1"/>
  <c r="K146" i="157" s="1"/>
  <c r="K190" i="157" s="1"/>
  <c r="K25" i="157"/>
  <c r="B25" i="157"/>
  <c r="B49" i="157"/>
  <c r="B74" i="157" s="1"/>
  <c r="B102" i="157" s="1"/>
  <c r="B124" i="157" s="1"/>
  <c r="B146" i="157" s="1"/>
  <c r="B168" i="157" s="1"/>
  <c r="C49" i="157"/>
  <c r="C74" i="157" s="1"/>
  <c r="C102" i="157" s="1"/>
  <c r="C124" i="157" s="1"/>
  <c r="C146" i="157" s="1"/>
  <c r="C190" i="157" s="1"/>
  <c r="C25" i="157"/>
  <c r="J25" i="157"/>
  <c r="J49" i="157"/>
  <c r="J74" i="157" s="1"/>
  <c r="J102" i="157" s="1"/>
  <c r="J124" i="157" s="1"/>
  <c r="J146" i="157" s="1"/>
  <c r="J168" i="157" s="1"/>
  <c r="N25" i="157"/>
  <c r="N49" i="157"/>
  <c r="N74" i="157" s="1"/>
  <c r="N102" i="157" s="1"/>
  <c r="N124" i="157" s="1"/>
  <c r="N146" i="157" s="1"/>
  <c r="N168" i="157" s="1"/>
  <c r="G50" i="157"/>
  <c r="G75" i="157" s="1"/>
  <c r="G103" i="157" s="1"/>
  <c r="G125" i="157" s="1"/>
  <c r="G147" i="157" s="1"/>
  <c r="G169" i="157" s="1"/>
  <c r="G26" i="157"/>
  <c r="B189" i="157"/>
  <c r="C167" i="157"/>
  <c r="R167" i="157" s="1"/>
  <c r="E32" i="152" s="1"/>
  <c r="J189" i="157"/>
  <c r="D168" i="157"/>
  <c r="N167" i="157"/>
  <c r="M167" i="157"/>
  <c r="M168" i="157"/>
  <c r="M25" i="157"/>
  <c r="M49" i="157"/>
  <c r="M74" i="157" s="1"/>
  <c r="M102" i="157" s="1"/>
  <c r="M124" i="157" s="1"/>
  <c r="M146" i="157" s="1"/>
  <c r="M190" i="157" s="1"/>
  <c r="J50" i="156"/>
  <c r="J75" i="156" s="1"/>
  <c r="J103" i="156" s="1"/>
  <c r="J125" i="156" s="1"/>
  <c r="J147" i="156" s="1"/>
  <c r="J191" i="156" s="1"/>
  <c r="J26" i="156"/>
  <c r="K49" i="156"/>
  <c r="K74" i="156" s="1"/>
  <c r="K102" i="156" s="1"/>
  <c r="K124" i="156" s="1"/>
  <c r="K146" i="156" s="1"/>
  <c r="K190" i="156" s="1"/>
  <c r="K25" i="156"/>
  <c r="N169" i="156"/>
  <c r="N50" i="156"/>
  <c r="N75" i="156" s="1"/>
  <c r="N103" i="156" s="1"/>
  <c r="N125" i="156" s="1"/>
  <c r="N147" i="156" s="1"/>
  <c r="N191" i="156" s="1"/>
  <c r="N26" i="156"/>
  <c r="O168" i="156"/>
  <c r="O49" i="156"/>
  <c r="O74" i="156" s="1"/>
  <c r="O102" i="156" s="1"/>
  <c r="O124" i="156" s="1"/>
  <c r="O146" i="156" s="1"/>
  <c r="O190" i="156" s="1"/>
  <c r="O25" i="156"/>
  <c r="R168" i="156"/>
  <c r="J190" i="156"/>
  <c r="K167" i="156"/>
  <c r="B168" i="156"/>
  <c r="N168" i="156"/>
  <c r="O189" i="156"/>
  <c r="S189" i="156" s="1"/>
  <c r="J93" i="152" s="1"/>
  <c r="P93" i="152" s="1"/>
  <c r="M25" i="156"/>
  <c r="M49" i="156"/>
  <c r="M74" i="156" s="1"/>
  <c r="M102" i="156" s="1"/>
  <c r="M124" i="156" s="1"/>
  <c r="M146" i="156" s="1"/>
  <c r="M190" i="156" s="1"/>
  <c r="D169" i="156"/>
  <c r="D26" i="156"/>
  <c r="D50" i="156"/>
  <c r="D75" i="156" s="1"/>
  <c r="D103" i="156" s="1"/>
  <c r="D125" i="156" s="1"/>
  <c r="D147" i="156" s="1"/>
  <c r="D191" i="156" s="1"/>
  <c r="E25" i="156"/>
  <c r="E49" i="156"/>
  <c r="E74" i="156" s="1"/>
  <c r="E102" i="156" s="1"/>
  <c r="E124" i="156" s="1"/>
  <c r="E146" i="156" s="1"/>
  <c r="E190" i="156" s="1"/>
  <c r="S190" i="156" s="1"/>
  <c r="J94" i="152" s="1"/>
  <c r="C49" i="156"/>
  <c r="C74" i="156" s="1"/>
  <c r="C102" i="156" s="1"/>
  <c r="C124" i="156" s="1"/>
  <c r="C146" i="156" s="1"/>
  <c r="C190" i="156" s="1"/>
  <c r="C25" i="156"/>
  <c r="F191" i="156"/>
  <c r="F169" i="156"/>
  <c r="F50" i="156"/>
  <c r="F75" i="156" s="1"/>
  <c r="F103" i="156" s="1"/>
  <c r="F125" i="156" s="1"/>
  <c r="F147" i="156" s="1"/>
  <c r="F26" i="156"/>
  <c r="G190" i="156"/>
  <c r="G168" i="156"/>
  <c r="G49" i="156"/>
  <c r="G74" i="156" s="1"/>
  <c r="G102" i="156" s="1"/>
  <c r="G124" i="156" s="1"/>
  <c r="G146" i="156" s="1"/>
  <c r="G25" i="156"/>
  <c r="L26" i="156"/>
  <c r="L50" i="156"/>
  <c r="L75" i="156" s="1"/>
  <c r="L103" i="156" s="1"/>
  <c r="L125" i="156" s="1"/>
  <c r="L147" i="156" s="1"/>
  <c r="L191" i="156" s="1"/>
  <c r="R50" i="156"/>
  <c r="R75" i="156" s="1"/>
  <c r="R103" i="156" s="1"/>
  <c r="R125" i="156" s="1"/>
  <c r="R147" i="156" s="1"/>
  <c r="R169" i="156" s="1"/>
  <c r="R26" i="156"/>
  <c r="B169" i="156"/>
  <c r="B191" i="156"/>
  <c r="B50" i="156"/>
  <c r="B75" i="156" s="1"/>
  <c r="B103" i="156" s="1"/>
  <c r="B125" i="156" s="1"/>
  <c r="B147" i="156" s="1"/>
  <c r="B26" i="156"/>
  <c r="P169" i="156"/>
  <c r="P26" i="156"/>
  <c r="P50" i="156"/>
  <c r="P75" i="156" s="1"/>
  <c r="P103" i="156" s="1"/>
  <c r="P125" i="156" s="1"/>
  <c r="P147" i="156" s="1"/>
  <c r="P191" i="156" s="1"/>
  <c r="Q25" i="156"/>
  <c r="Q49" i="156"/>
  <c r="Q74" i="156" s="1"/>
  <c r="Q102" i="156" s="1"/>
  <c r="Q124" i="156" s="1"/>
  <c r="Q146" i="156" s="1"/>
  <c r="Q190" i="156" s="1"/>
  <c r="I25" i="156"/>
  <c r="I49" i="156"/>
  <c r="I74" i="156" s="1"/>
  <c r="I102" i="156" s="1"/>
  <c r="I124" i="156" s="1"/>
  <c r="I146" i="156" s="1"/>
  <c r="I190" i="156" s="1"/>
  <c r="H26" i="156"/>
  <c r="H50" i="156"/>
  <c r="H75" i="156" s="1"/>
  <c r="H103" i="156" s="1"/>
  <c r="H125" i="156" s="1"/>
  <c r="H147" i="156" s="1"/>
  <c r="H191" i="156" s="1"/>
  <c r="L51" i="155"/>
  <c r="L76" i="155" s="1"/>
  <c r="L104" i="155" s="1"/>
  <c r="L126" i="155" s="1"/>
  <c r="L148" i="155" s="1"/>
  <c r="L192" i="155" s="1"/>
  <c r="L27" i="155"/>
  <c r="J25" i="155"/>
  <c r="J49" i="155"/>
  <c r="J74" i="155" s="1"/>
  <c r="J102" i="155" s="1"/>
  <c r="J124" i="155" s="1"/>
  <c r="J146" i="155" s="1"/>
  <c r="J190" i="155" s="1"/>
  <c r="F25" i="155"/>
  <c r="F49" i="155"/>
  <c r="F74" i="155" s="1"/>
  <c r="F102" i="155" s="1"/>
  <c r="F124" i="155" s="1"/>
  <c r="F146" i="155" s="1"/>
  <c r="F190" i="155" s="1"/>
  <c r="H27" i="155"/>
  <c r="H51" i="155"/>
  <c r="H76" i="155" s="1"/>
  <c r="H104" i="155" s="1"/>
  <c r="H126" i="155" s="1"/>
  <c r="H148" i="155" s="1"/>
  <c r="H192" i="155" s="1"/>
  <c r="E26" i="155"/>
  <c r="E50" i="155"/>
  <c r="E75" i="155" s="1"/>
  <c r="E103" i="155" s="1"/>
  <c r="E125" i="155" s="1"/>
  <c r="E147" i="155" s="1"/>
  <c r="E191" i="155" s="1"/>
  <c r="P27" i="155"/>
  <c r="P51" i="155"/>
  <c r="P76" i="155" s="1"/>
  <c r="P104" i="155" s="1"/>
  <c r="P126" i="155" s="1"/>
  <c r="P148" i="155" s="1"/>
  <c r="P192" i="155" s="1"/>
  <c r="O190" i="155"/>
  <c r="I26" i="155"/>
  <c r="I50" i="155"/>
  <c r="I75" i="155" s="1"/>
  <c r="I103" i="155" s="1"/>
  <c r="I125" i="155" s="1"/>
  <c r="I147" i="155" s="1"/>
  <c r="I191" i="155" s="1"/>
  <c r="C168" i="155"/>
  <c r="G50" i="155"/>
  <c r="G75" i="155" s="1"/>
  <c r="G103" i="155" s="1"/>
  <c r="G125" i="155" s="1"/>
  <c r="G147" i="155" s="1"/>
  <c r="G169" i="155" s="1"/>
  <c r="G26" i="155"/>
  <c r="I190" i="155"/>
  <c r="D27" i="155"/>
  <c r="D51" i="155"/>
  <c r="D76" i="155" s="1"/>
  <c r="D104" i="155" s="1"/>
  <c r="D126" i="155" s="1"/>
  <c r="D148" i="155" s="1"/>
  <c r="D170" i="155" s="1"/>
  <c r="Q26" i="155"/>
  <c r="Q50" i="155"/>
  <c r="Q75" i="155" s="1"/>
  <c r="Q103" i="155" s="1"/>
  <c r="Q125" i="155" s="1"/>
  <c r="Q147" i="155" s="1"/>
  <c r="Q169" i="155" s="1"/>
  <c r="M191" i="155"/>
  <c r="M169" i="155"/>
  <c r="M50" i="155"/>
  <c r="M75" i="155" s="1"/>
  <c r="M103" i="155" s="1"/>
  <c r="M125" i="155" s="1"/>
  <c r="M147" i="155" s="1"/>
  <c r="M26" i="155"/>
  <c r="K190" i="155"/>
  <c r="K168" i="155"/>
  <c r="K49" i="155"/>
  <c r="K74" i="155" s="1"/>
  <c r="K102" i="155" s="1"/>
  <c r="K124" i="155" s="1"/>
  <c r="K146" i="155" s="1"/>
  <c r="K25" i="155"/>
  <c r="B190" i="155"/>
  <c r="B25" i="155"/>
  <c r="B49" i="155"/>
  <c r="B74" i="155" s="1"/>
  <c r="B102" i="155" s="1"/>
  <c r="B124" i="155" s="1"/>
  <c r="B146" i="155" s="1"/>
  <c r="B168" i="155" s="1"/>
  <c r="R190" i="155"/>
  <c r="R25" i="155"/>
  <c r="R49" i="155"/>
  <c r="R74" i="155" s="1"/>
  <c r="R102" i="155" s="1"/>
  <c r="R124" i="155" s="1"/>
  <c r="R146" i="155" s="1"/>
  <c r="R168" i="155" s="1"/>
  <c r="N49" i="155"/>
  <c r="N74" i="155" s="1"/>
  <c r="N102" i="155" s="1"/>
  <c r="N124" i="155" s="1"/>
  <c r="N146" i="155" s="1"/>
  <c r="N168" i="155" s="1"/>
  <c r="N25" i="155"/>
  <c r="O26" i="155"/>
  <c r="O50" i="155"/>
  <c r="O75" i="155" s="1"/>
  <c r="O103" i="155" s="1"/>
  <c r="O125" i="155" s="1"/>
  <c r="O147" i="155" s="1"/>
  <c r="O169" i="155" s="1"/>
  <c r="C50" i="155"/>
  <c r="C75" i="155" s="1"/>
  <c r="C103" i="155" s="1"/>
  <c r="C125" i="155" s="1"/>
  <c r="C147" i="155" s="1"/>
  <c r="C191" i="155" s="1"/>
  <c r="C26" i="155"/>
  <c r="H168" i="154"/>
  <c r="H25" i="154"/>
  <c r="H49" i="154"/>
  <c r="H74" i="154" s="1"/>
  <c r="H102" i="154" s="1"/>
  <c r="H124" i="154" s="1"/>
  <c r="H146" i="154" s="1"/>
  <c r="H190" i="154" s="1"/>
  <c r="P49" i="154"/>
  <c r="P74" i="154" s="1"/>
  <c r="P102" i="154" s="1"/>
  <c r="P124" i="154" s="1"/>
  <c r="P146" i="154" s="1"/>
  <c r="P168" i="154" s="1"/>
  <c r="P25" i="154"/>
  <c r="G26" i="154"/>
  <c r="G50" i="154"/>
  <c r="G75" i="154" s="1"/>
  <c r="G103" i="154" s="1"/>
  <c r="G125" i="154" s="1"/>
  <c r="G147" i="154" s="1"/>
  <c r="G191" i="154" s="1"/>
  <c r="I50" i="154"/>
  <c r="I75" i="154" s="1"/>
  <c r="I103" i="154" s="1"/>
  <c r="I125" i="154" s="1"/>
  <c r="I147" i="154" s="1"/>
  <c r="I169" i="154" s="1"/>
  <c r="I26" i="154"/>
  <c r="J167" i="154"/>
  <c r="F167" i="154"/>
  <c r="C26" i="154"/>
  <c r="C50" i="154"/>
  <c r="C75" i="154" s="1"/>
  <c r="C103" i="154" s="1"/>
  <c r="C125" i="154" s="1"/>
  <c r="C147" i="154" s="1"/>
  <c r="C169" i="154" s="1"/>
  <c r="O169" i="154"/>
  <c r="O50" i="154"/>
  <c r="O75" i="154" s="1"/>
  <c r="O103" i="154" s="1"/>
  <c r="O125" i="154" s="1"/>
  <c r="O147" i="154" s="1"/>
  <c r="O191" i="154" s="1"/>
  <c r="O26" i="154"/>
  <c r="L189" i="154"/>
  <c r="S189" i="154" s="1"/>
  <c r="I93" i="152" s="1"/>
  <c r="I190" i="154"/>
  <c r="B49" i="154"/>
  <c r="B74" i="154" s="1"/>
  <c r="B102" i="154" s="1"/>
  <c r="B124" i="154" s="1"/>
  <c r="B146" i="154" s="1"/>
  <c r="B190" i="154" s="1"/>
  <c r="B25" i="154"/>
  <c r="M26" i="154"/>
  <c r="M50" i="154"/>
  <c r="M75" i="154" s="1"/>
  <c r="M103" i="154" s="1"/>
  <c r="M125" i="154" s="1"/>
  <c r="M147" i="154" s="1"/>
  <c r="M191" i="154" s="1"/>
  <c r="N25" i="154"/>
  <c r="N49" i="154"/>
  <c r="N74" i="154" s="1"/>
  <c r="N102" i="154" s="1"/>
  <c r="N124" i="154" s="1"/>
  <c r="N146" i="154" s="1"/>
  <c r="N190" i="154" s="1"/>
  <c r="Q191" i="154"/>
  <c r="Q169" i="154"/>
  <c r="Q50" i="154"/>
  <c r="Q75" i="154" s="1"/>
  <c r="Q103" i="154" s="1"/>
  <c r="Q125" i="154" s="1"/>
  <c r="Q147" i="154" s="1"/>
  <c r="Q26" i="154"/>
  <c r="R190" i="154"/>
  <c r="R168" i="154"/>
  <c r="R49" i="154"/>
  <c r="R74" i="154" s="1"/>
  <c r="R102" i="154" s="1"/>
  <c r="R124" i="154" s="1"/>
  <c r="R146" i="154" s="1"/>
  <c r="R25" i="154"/>
  <c r="O190" i="154"/>
  <c r="E26" i="154"/>
  <c r="E50" i="154"/>
  <c r="E75" i="154" s="1"/>
  <c r="E103" i="154" s="1"/>
  <c r="E125" i="154" s="1"/>
  <c r="E147" i="154" s="1"/>
  <c r="E191" i="154" s="1"/>
  <c r="K191" i="154"/>
  <c r="K50" i="154"/>
  <c r="K75" i="154" s="1"/>
  <c r="K103" i="154" s="1"/>
  <c r="K125" i="154" s="1"/>
  <c r="K147" i="154" s="1"/>
  <c r="K169" i="154" s="1"/>
  <c r="K26" i="154"/>
  <c r="L49" i="154"/>
  <c r="L74" i="154" s="1"/>
  <c r="L102" i="154" s="1"/>
  <c r="L124" i="154" s="1"/>
  <c r="L146" i="154" s="1"/>
  <c r="L168" i="154" s="1"/>
  <c r="L25" i="154"/>
  <c r="D25" i="154"/>
  <c r="D49" i="154"/>
  <c r="D74" i="154" s="1"/>
  <c r="D102" i="154" s="1"/>
  <c r="D124" i="154" s="1"/>
  <c r="D146" i="154" s="1"/>
  <c r="D168" i="154" s="1"/>
  <c r="J168" i="154"/>
  <c r="J49" i="154"/>
  <c r="J74" i="154" s="1"/>
  <c r="J102" i="154" s="1"/>
  <c r="J124" i="154" s="1"/>
  <c r="J146" i="154" s="1"/>
  <c r="J190" i="154" s="1"/>
  <c r="J25" i="154"/>
  <c r="F168" i="154"/>
  <c r="F25" i="154"/>
  <c r="F49" i="154"/>
  <c r="F74" i="154" s="1"/>
  <c r="F102" i="154" s="1"/>
  <c r="F124" i="154" s="1"/>
  <c r="F146" i="154" s="1"/>
  <c r="F190" i="154" s="1"/>
  <c r="P189" i="153"/>
  <c r="K190" i="153"/>
  <c r="N191" i="153"/>
  <c r="E25" i="153"/>
  <c r="E49" i="153"/>
  <c r="E74" i="153" s="1"/>
  <c r="E102" i="153" s="1"/>
  <c r="E124" i="153" s="1"/>
  <c r="L49" i="153"/>
  <c r="L74" i="153" s="1"/>
  <c r="L102" i="153" s="1"/>
  <c r="L124" i="153" s="1"/>
  <c r="L25" i="153"/>
  <c r="H25" i="153"/>
  <c r="H49" i="153"/>
  <c r="H74" i="153" s="1"/>
  <c r="H102" i="153" s="1"/>
  <c r="H124" i="153" s="1"/>
  <c r="G50" i="153"/>
  <c r="G75" i="153" s="1"/>
  <c r="G103" i="153" s="1"/>
  <c r="G125" i="153" s="1"/>
  <c r="G26" i="153"/>
  <c r="F27" i="153"/>
  <c r="F51" i="153"/>
  <c r="F76" i="153" s="1"/>
  <c r="F104" i="153" s="1"/>
  <c r="F126" i="153" s="1"/>
  <c r="M25" i="153"/>
  <c r="M49" i="153"/>
  <c r="M74" i="153" s="1"/>
  <c r="M102" i="153" s="1"/>
  <c r="M124" i="153" s="1"/>
  <c r="P49" i="153"/>
  <c r="P74" i="153" s="1"/>
  <c r="P102" i="153" s="1"/>
  <c r="P124" i="153" s="1"/>
  <c r="P25" i="153"/>
  <c r="D25" i="153"/>
  <c r="D49" i="153"/>
  <c r="D74" i="153" s="1"/>
  <c r="D102" i="153" s="1"/>
  <c r="D124" i="153" s="1"/>
  <c r="K50" i="153"/>
  <c r="K75" i="153" s="1"/>
  <c r="K103" i="153" s="1"/>
  <c r="K125" i="153" s="1"/>
  <c r="K26" i="153"/>
  <c r="N51" i="153"/>
  <c r="N76" i="153" s="1"/>
  <c r="N104" i="153" s="1"/>
  <c r="N126" i="153" s="1"/>
  <c r="N27" i="153"/>
  <c r="H167" i="153"/>
  <c r="F191" i="153"/>
  <c r="I26" i="153"/>
  <c r="I50" i="153"/>
  <c r="I75" i="153" s="1"/>
  <c r="I103" i="153" s="1"/>
  <c r="I125" i="153" s="1"/>
  <c r="Q50" i="153"/>
  <c r="Q75" i="153" s="1"/>
  <c r="Q103" i="153" s="1"/>
  <c r="Q125" i="153" s="1"/>
  <c r="Q26" i="153"/>
  <c r="O26" i="153"/>
  <c r="O50" i="153"/>
  <c r="O75" i="153" s="1"/>
  <c r="O103" i="153" s="1"/>
  <c r="O125" i="153" s="1"/>
  <c r="C26" i="153"/>
  <c r="C50" i="153"/>
  <c r="C75" i="153" s="1"/>
  <c r="C103" i="153" s="1"/>
  <c r="C125" i="153" s="1"/>
  <c r="L34" i="147"/>
  <c r="D35" i="147"/>
  <c r="S31" i="148"/>
  <c r="R31" i="148"/>
  <c r="K34" i="148"/>
  <c r="N34" i="148" s="1"/>
  <c r="Q34" i="148" s="1"/>
  <c r="E34" i="147"/>
  <c r="U34" i="147" s="1"/>
  <c r="AC33" i="146"/>
  <c r="V12" i="127"/>
  <c r="P12" i="127"/>
  <c r="H13" i="127"/>
  <c r="L35" i="147"/>
  <c r="T35" i="147"/>
  <c r="T12" i="127"/>
  <c r="N12" i="127"/>
  <c r="I12" i="127"/>
  <c r="J13" i="127"/>
  <c r="O11" i="127"/>
  <c r="Q11" i="127" s="1"/>
  <c r="C12" i="146" s="1"/>
  <c r="U11" i="127"/>
  <c r="W11" i="127" s="1"/>
  <c r="D12" i="146" s="1"/>
  <c r="K11" i="127"/>
  <c r="C21" i="147"/>
  <c r="K21" i="147" s="1"/>
  <c r="C22" i="147"/>
  <c r="S22" i="147" s="1"/>
  <c r="V25" i="152"/>
  <c r="W25" i="152" s="1"/>
  <c r="X25" i="152" s="1"/>
  <c r="AA25" i="152" s="1"/>
  <c r="AD25" i="152" s="1"/>
  <c r="M190" i="160" l="1"/>
  <c r="R93" i="152"/>
  <c r="J190" i="160"/>
  <c r="R32" i="152"/>
  <c r="N190" i="160"/>
  <c r="R92" i="152"/>
  <c r="G168" i="158"/>
  <c r="F169" i="158"/>
  <c r="N169" i="158"/>
  <c r="P168" i="158"/>
  <c r="R167" i="158"/>
  <c r="K32" i="152" s="1"/>
  <c r="Q32" i="152" s="1"/>
  <c r="B168" i="158"/>
  <c r="C168" i="157"/>
  <c r="R168" i="157" s="1"/>
  <c r="E33" i="152" s="1"/>
  <c r="Q168" i="157"/>
  <c r="I168" i="157"/>
  <c r="O168" i="157"/>
  <c r="G191" i="157"/>
  <c r="K168" i="157"/>
  <c r="H169" i="157"/>
  <c r="P190" i="157"/>
  <c r="F168" i="157"/>
  <c r="D191" i="157"/>
  <c r="R189" i="157"/>
  <c r="E93" i="152" s="1"/>
  <c r="Q93" i="152" s="1"/>
  <c r="L169" i="157"/>
  <c r="J169" i="156"/>
  <c r="S167" i="156"/>
  <c r="J32" i="152" s="1"/>
  <c r="P32" i="152" s="1"/>
  <c r="K168" i="156"/>
  <c r="M168" i="156"/>
  <c r="C169" i="155"/>
  <c r="O191" i="155"/>
  <c r="N190" i="155"/>
  <c r="D192" i="155"/>
  <c r="G191" i="155"/>
  <c r="S190" i="155"/>
  <c r="D94" i="152" s="1"/>
  <c r="P94" i="152" s="1"/>
  <c r="Q191" i="155"/>
  <c r="I169" i="155"/>
  <c r="L190" i="154"/>
  <c r="S190" i="154" s="1"/>
  <c r="I94" i="152" s="1"/>
  <c r="B168" i="154"/>
  <c r="S168" i="154" s="1"/>
  <c r="I33" i="152" s="1"/>
  <c r="D190" i="154"/>
  <c r="M169" i="154"/>
  <c r="I191" i="154"/>
  <c r="G169" i="154"/>
  <c r="P190" i="154"/>
  <c r="E169" i="154"/>
  <c r="N168" i="154"/>
  <c r="O31" i="152"/>
  <c r="S31" i="152" s="1"/>
  <c r="D189" i="153"/>
  <c r="AF25" i="152"/>
  <c r="AE25" i="152"/>
  <c r="F148" i="153"/>
  <c r="F170" i="153" s="1"/>
  <c r="B146" i="153"/>
  <c r="B168" i="153" s="1"/>
  <c r="C147" i="153"/>
  <c r="C191" i="153" s="1"/>
  <c r="I147" i="153"/>
  <c r="I191" i="153" s="1"/>
  <c r="K147" i="153"/>
  <c r="K169" i="153" s="1"/>
  <c r="M146" i="153"/>
  <c r="M190" i="153" s="1"/>
  <c r="H146" i="153"/>
  <c r="H168" i="153" s="1"/>
  <c r="E146" i="153"/>
  <c r="E168" i="153" s="1"/>
  <c r="C168" i="153"/>
  <c r="J167" i="153"/>
  <c r="S167" i="153" s="1"/>
  <c r="C32" i="152" s="1"/>
  <c r="L168" i="153"/>
  <c r="L146" i="153"/>
  <c r="J146" i="153"/>
  <c r="J168" i="153" s="1"/>
  <c r="N148" i="153"/>
  <c r="N192" i="153" s="1"/>
  <c r="P146" i="153"/>
  <c r="P190" i="153" s="1"/>
  <c r="S189" i="153"/>
  <c r="C93" i="152" s="1"/>
  <c r="O93" i="152" s="1"/>
  <c r="O168" i="153"/>
  <c r="R146" i="153"/>
  <c r="R168" i="153" s="1"/>
  <c r="Q147" i="153"/>
  <c r="Q169" i="153" s="1"/>
  <c r="O147" i="153"/>
  <c r="O169" i="153" s="1"/>
  <c r="D190" i="153"/>
  <c r="D146" i="153"/>
  <c r="G147" i="153"/>
  <c r="G191" i="153" s="1"/>
  <c r="B50" i="153"/>
  <c r="B75" i="153" s="1"/>
  <c r="B103" i="153" s="1"/>
  <c r="B125" i="153" s="1"/>
  <c r="B26" i="153"/>
  <c r="S188" i="153"/>
  <c r="C92" i="152" s="1"/>
  <c r="O92" i="152" s="1"/>
  <c r="J50" i="153"/>
  <c r="J75" i="153" s="1"/>
  <c r="J103" i="153" s="1"/>
  <c r="J125" i="153" s="1"/>
  <c r="J26" i="153"/>
  <c r="R26" i="153"/>
  <c r="R50" i="153"/>
  <c r="R75" i="153" s="1"/>
  <c r="R103" i="153" s="1"/>
  <c r="R125" i="153" s="1"/>
  <c r="R147" i="153" s="1"/>
  <c r="R191" i="153" s="1"/>
  <c r="D168" i="153"/>
  <c r="P168" i="153"/>
  <c r="H190" i="153"/>
  <c r="L190" i="153"/>
  <c r="F192" i="153"/>
  <c r="I26" i="160"/>
  <c r="I50" i="160"/>
  <c r="I75" i="160" s="1"/>
  <c r="I103" i="160" s="1"/>
  <c r="I125" i="160" s="1"/>
  <c r="I147" i="160" s="1"/>
  <c r="I191" i="160" s="1"/>
  <c r="B168" i="160"/>
  <c r="P190" i="160"/>
  <c r="E190" i="160"/>
  <c r="R190" i="160" s="1"/>
  <c r="L94" i="152" s="1"/>
  <c r="K191" i="160"/>
  <c r="Q169" i="160"/>
  <c r="Q50" i="160"/>
  <c r="Q75" i="160" s="1"/>
  <c r="Q103" i="160" s="1"/>
  <c r="Q125" i="160" s="1"/>
  <c r="Q147" i="160" s="1"/>
  <c r="Q191" i="160" s="1"/>
  <c r="Q26" i="160"/>
  <c r="F26" i="160"/>
  <c r="F50" i="160"/>
  <c r="F75" i="160" s="1"/>
  <c r="F103" i="160" s="1"/>
  <c r="F125" i="160" s="1"/>
  <c r="F147" i="160" s="1"/>
  <c r="F191" i="160" s="1"/>
  <c r="B50" i="160"/>
  <c r="B75" i="160" s="1"/>
  <c r="B103" i="160" s="1"/>
  <c r="B125" i="160" s="1"/>
  <c r="B147" i="160" s="1"/>
  <c r="B169" i="160" s="1"/>
  <c r="B26" i="160"/>
  <c r="P50" i="160"/>
  <c r="P75" i="160" s="1"/>
  <c r="P103" i="160" s="1"/>
  <c r="P125" i="160" s="1"/>
  <c r="P147" i="160" s="1"/>
  <c r="P191" i="160" s="1"/>
  <c r="P26" i="160"/>
  <c r="E50" i="160"/>
  <c r="E75" i="160" s="1"/>
  <c r="E103" i="160" s="1"/>
  <c r="E125" i="160" s="1"/>
  <c r="E147" i="160" s="1"/>
  <c r="E191" i="160" s="1"/>
  <c r="E26" i="160"/>
  <c r="K51" i="160"/>
  <c r="K76" i="160" s="1"/>
  <c r="K104" i="160" s="1"/>
  <c r="K126" i="160" s="1"/>
  <c r="K148" i="160" s="1"/>
  <c r="K192" i="160" s="1"/>
  <c r="K27" i="160"/>
  <c r="M169" i="160"/>
  <c r="M50" i="160"/>
  <c r="M75" i="160" s="1"/>
  <c r="M103" i="160" s="1"/>
  <c r="M125" i="160" s="1"/>
  <c r="M147" i="160" s="1"/>
  <c r="M191" i="160" s="1"/>
  <c r="M26" i="160"/>
  <c r="C170" i="160"/>
  <c r="C51" i="160"/>
  <c r="C76" i="160" s="1"/>
  <c r="C104" i="160" s="1"/>
  <c r="C126" i="160" s="1"/>
  <c r="C148" i="160" s="1"/>
  <c r="C192" i="160" s="1"/>
  <c r="C27" i="160"/>
  <c r="G169" i="160"/>
  <c r="L168" i="160"/>
  <c r="H168" i="160"/>
  <c r="N26" i="160"/>
  <c r="N50" i="160"/>
  <c r="N75" i="160" s="1"/>
  <c r="N103" i="160" s="1"/>
  <c r="N125" i="160" s="1"/>
  <c r="N147" i="160" s="1"/>
  <c r="N169" i="160" s="1"/>
  <c r="J26" i="160"/>
  <c r="J50" i="160"/>
  <c r="J75" i="160" s="1"/>
  <c r="J103" i="160" s="1"/>
  <c r="J125" i="160" s="1"/>
  <c r="J147" i="160" s="1"/>
  <c r="J191" i="160" s="1"/>
  <c r="G192" i="160"/>
  <c r="G51" i="160"/>
  <c r="G76" i="160" s="1"/>
  <c r="G104" i="160" s="1"/>
  <c r="G126" i="160" s="1"/>
  <c r="G148" i="160" s="1"/>
  <c r="G170" i="160" s="1"/>
  <c r="G27" i="160"/>
  <c r="O52" i="160"/>
  <c r="O77" i="160" s="1"/>
  <c r="O105" i="160" s="1"/>
  <c r="O127" i="160" s="1"/>
  <c r="O149" i="160" s="1"/>
  <c r="O171" i="160" s="1"/>
  <c r="D50" i="160"/>
  <c r="D75" i="160" s="1"/>
  <c r="D103" i="160" s="1"/>
  <c r="D125" i="160" s="1"/>
  <c r="D147" i="160" s="1"/>
  <c r="D191" i="160" s="1"/>
  <c r="D26" i="160"/>
  <c r="L50" i="160"/>
  <c r="L75" i="160" s="1"/>
  <c r="L103" i="160" s="1"/>
  <c r="L125" i="160" s="1"/>
  <c r="L147" i="160" s="1"/>
  <c r="L191" i="160" s="1"/>
  <c r="L26" i="160"/>
  <c r="H50" i="160"/>
  <c r="H75" i="160" s="1"/>
  <c r="H103" i="160" s="1"/>
  <c r="H125" i="160" s="1"/>
  <c r="H147" i="160" s="1"/>
  <c r="H191" i="160" s="1"/>
  <c r="H26" i="160"/>
  <c r="E50" i="159"/>
  <c r="E75" i="159" s="1"/>
  <c r="E103" i="159" s="1"/>
  <c r="E125" i="159" s="1"/>
  <c r="E147" i="159" s="1"/>
  <c r="E191" i="159" s="1"/>
  <c r="E26" i="159"/>
  <c r="P50" i="159"/>
  <c r="P75" i="159" s="1"/>
  <c r="P103" i="159" s="1"/>
  <c r="P125" i="159" s="1"/>
  <c r="P147" i="159" s="1"/>
  <c r="P191" i="159" s="1"/>
  <c r="P26" i="159"/>
  <c r="J50" i="159"/>
  <c r="J75" i="159" s="1"/>
  <c r="J103" i="159" s="1"/>
  <c r="J125" i="159" s="1"/>
  <c r="J147" i="159" s="1"/>
  <c r="J191" i="159" s="1"/>
  <c r="J26" i="159"/>
  <c r="Q26" i="159"/>
  <c r="Q50" i="159"/>
  <c r="Q75" i="159" s="1"/>
  <c r="Q103" i="159" s="1"/>
  <c r="Q125" i="159" s="1"/>
  <c r="Q147" i="159" s="1"/>
  <c r="Q191" i="159" s="1"/>
  <c r="N50" i="159"/>
  <c r="N75" i="159" s="1"/>
  <c r="N103" i="159" s="1"/>
  <c r="N125" i="159" s="1"/>
  <c r="N147" i="159" s="1"/>
  <c r="N169" i="159" s="1"/>
  <c r="N26" i="159"/>
  <c r="O51" i="159"/>
  <c r="O76" i="159" s="1"/>
  <c r="O104" i="159" s="1"/>
  <c r="O126" i="159" s="1"/>
  <c r="O148" i="159" s="1"/>
  <c r="O192" i="159" s="1"/>
  <c r="O27" i="159"/>
  <c r="H50" i="159"/>
  <c r="H75" i="159" s="1"/>
  <c r="H103" i="159" s="1"/>
  <c r="H125" i="159" s="1"/>
  <c r="H147" i="159" s="1"/>
  <c r="H191" i="159" s="1"/>
  <c r="H26" i="159"/>
  <c r="G51" i="159"/>
  <c r="G76" i="159" s="1"/>
  <c r="G104" i="159" s="1"/>
  <c r="G126" i="159" s="1"/>
  <c r="G148" i="159" s="1"/>
  <c r="G192" i="159" s="1"/>
  <c r="G27" i="159"/>
  <c r="M50" i="159"/>
  <c r="M75" i="159" s="1"/>
  <c r="M103" i="159" s="1"/>
  <c r="M125" i="159" s="1"/>
  <c r="M147" i="159" s="1"/>
  <c r="M191" i="159" s="1"/>
  <c r="M26" i="159"/>
  <c r="B50" i="159"/>
  <c r="B75" i="159" s="1"/>
  <c r="B103" i="159" s="1"/>
  <c r="B125" i="159" s="1"/>
  <c r="B147" i="159" s="1"/>
  <c r="B191" i="159" s="1"/>
  <c r="B26" i="159"/>
  <c r="K51" i="159"/>
  <c r="K76" i="159" s="1"/>
  <c r="K104" i="159" s="1"/>
  <c r="K126" i="159" s="1"/>
  <c r="K148" i="159" s="1"/>
  <c r="K170" i="159" s="1"/>
  <c r="K27" i="159"/>
  <c r="F50" i="159"/>
  <c r="F75" i="159" s="1"/>
  <c r="F103" i="159" s="1"/>
  <c r="F125" i="159" s="1"/>
  <c r="F147" i="159" s="1"/>
  <c r="F191" i="159" s="1"/>
  <c r="F26" i="159"/>
  <c r="D50" i="159"/>
  <c r="D75" i="159" s="1"/>
  <c r="D103" i="159" s="1"/>
  <c r="D125" i="159" s="1"/>
  <c r="D147" i="159" s="1"/>
  <c r="D191" i="159" s="1"/>
  <c r="D26" i="159"/>
  <c r="C51" i="159"/>
  <c r="C76" i="159" s="1"/>
  <c r="C104" i="159" s="1"/>
  <c r="C126" i="159" s="1"/>
  <c r="C148" i="159" s="1"/>
  <c r="C170" i="159" s="1"/>
  <c r="C27" i="159"/>
  <c r="L50" i="159"/>
  <c r="L75" i="159" s="1"/>
  <c r="L103" i="159" s="1"/>
  <c r="L125" i="159" s="1"/>
  <c r="L147" i="159" s="1"/>
  <c r="L191" i="159" s="1"/>
  <c r="L26" i="159"/>
  <c r="I50" i="159"/>
  <c r="I75" i="159" s="1"/>
  <c r="I103" i="159" s="1"/>
  <c r="I125" i="159" s="1"/>
  <c r="I147" i="159" s="1"/>
  <c r="I169" i="159" s="1"/>
  <c r="I26" i="159"/>
  <c r="P168" i="159"/>
  <c r="J168" i="159"/>
  <c r="Q168" i="159"/>
  <c r="N190" i="159"/>
  <c r="E168" i="159"/>
  <c r="O169" i="159"/>
  <c r="H168" i="159"/>
  <c r="G169" i="159"/>
  <c r="M168" i="159"/>
  <c r="B168" i="159"/>
  <c r="K169" i="159"/>
  <c r="I190" i="159"/>
  <c r="R190" i="159" s="1"/>
  <c r="F94" i="152" s="1"/>
  <c r="F168" i="159"/>
  <c r="D168" i="159"/>
  <c r="C191" i="159"/>
  <c r="L168" i="159"/>
  <c r="L50" i="158"/>
  <c r="L75" i="158" s="1"/>
  <c r="L103" i="158" s="1"/>
  <c r="L125" i="158" s="1"/>
  <c r="L147" i="158" s="1"/>
  <c r="L191" i="158" s="1"/>
  <c r="L26" i="158"/>
  <c r="M50" i="158"/>
  <c r="M75" i="158" s="1"/>
  <c r="M103" i="158" s="1"/>
  <c r="M125" i="158" s="1"/>
  <c r="M147" i="158" s="1"/>
  <c r="M191" i="158" s="1"/>
  <c r="M26" i="158"/>
  <c r="F51" i="158"/>
  <c r="F76" i="158" s="1"/>
  <c r="F104" i="158" s="1"/>
  <c r="F126" i="158" s="1"/>
  <c r="F148" i="158" s="1"/>
  <c r="F192" i="158" s="1"/>
  <c r="F27" i="158"/>
  <c r="H50" i="158"/>
  <c r="H75" i="158" s="1"/>
  <c r="H103" i="158" s="1"/>
  <c r="H125" i="158" s="1"/>
  <c r="H147" i="158" s="1"/>
  <c r="H191" i="158" s="1"/>
  <c r="H26" i="158"/>
  <c r="L168" i="158"/>
  <c r="D168" i="158"/>
  <c r="K190" i="158"/>
  <c r="R190" i="158" s="1"/>
  <c r="K94" i="152" s="1"/>
  <c r="O168" i="158"/>
  <c r="I190" i="158"/>
  <c r="Q168" i="158"/>
  <c r="J168" i="158"/>
  <c r="M168" i="158"/>
  <c r="C190" i="158"/>
  <c r="N27" i="158"/>
  <c r="N51" i="158"/>
  <c r="N76" i="158" s="1"/>
  <c r="N104" i="158" s="1"/>
  <c r="N126" i="158" s="1"/>
  <c r="N148" i="158" s="1"/>
  <c r="N192" i="158" s="1"/>
  <c r="D50" i="158"/>
  <c r="D75" i="158" s="1"/>
  <c r="D103" i="158" s="1"/>
  <c r="D125" i="158" s="1"/>
  <c r="D147" i="158" s="1"/>
  <c r="D191" i="158" s="1"/>
  <c r="D26" i="158"/>
  <c r="J50" i="158"/>
  <c r="J75" i="158" s="1"/>
  <c r="J103" i="158" s="1"/>
  <c r="J125" i="158" s="1"/>
  <c r="J147" i="158" s="1"/>
  <c r="J169" i="158" s="1"/>
  <c r="J26" i="158"/>
  <c r="P50" i="158"/>
  <c r="P75" i="158" s="1"/>
  <c r="P103" i="158" s="1"/>
  <c r="P125" i="158" s="1"/>
  <c r="P147" i="158" s="1"/>
  <c r="P191" i="158" s="1"/>
  <c r="P26" i="158"/>
  <c r="B50" i="158"/>
  <c r="B75" i="158" s="1"/>
  <c r="B103" i="158" s="1"/>
  <c r="B125" i="158" s="1"/>
  <c r="B147" i="158" s="1"/>
  <c r="B169" i="158" s="1"/>
  <c r="B26" i="158"/>
  <c r="G50" i="158"/>
  <c r="G75" i="158" s="1"/>
  <c r="G103" i="158" s="1"/>
  <c r="G125" i="158" s="1"/>
  <c r="G147" i="158" s="1"/>
  <c r="G191" i="158" s="1"/>
  <c r="G26" i="158"/>
  <c r="E50" i="158"/>
  <c r="E75" i="158" s="1"/>
  <c r="E103" i="158" s="1"/>
  <c r="E125" i="158" s="1"/>
  <c r="E147" i="158" s="1"/>
  <c r="E191" i="158" s="1"/>
  <c r="E26" i="158"/>
  <c r="K26" i="158"/>
  <c r="K50" i="158"/>
  <c r="K75" i="158" s="1"/>
  <c r="K103" i="158" s="1"/>
  <c r="K125" i="158" s="1"/>
  <c r="K147" i="158" s="1"/>
  <c r="K191" i="158" s="1"/>
  <c r="O26" i="158"/>
  <c r="O50" i="158"/>
  <c r="O75" i="158" s="1"/>
  <c r="O103" i="158" s="1"/>
  <c r="O125" i="158" s="1"/>
  <c r="O147" i="158" s="1"/>
  <c r="O169" i="158" s="1"/>
  <c r="I26" i="158"/>
  <c r="I50" i="158"/>
  <c r="I75" i="158" s="1"/>
  <c r="I103" i="158" s="1"/>
  <c r="I125" i="158" s="1"/>
  <c r="I147" i="158" s="1"/>
  <c r="I191" i="158" s="1"/>
  <c r="Q26" i="158"/>
  <c r="Q50" i="158"/>
  <c r="Q75" i="158" s="1"/>
  <c r="Q103" i="158" s="1"/>
  <c r="Q125" i="158" s="1"/>
  <c r="Q147" i="158" s="1"/>
  <c r="Q191" i="158" s="1"/>
  <c r="C169" i="158"/>
  <c r="C26" i="158"/>
  <c r="C50" i="158"/>
  <c r="C75" i="158" s="1"/>
  <c r="C103" i="158" s="1"/>
  <c r="C125" i="158" s="1"/>
  <c r="C147" i="158" s="1"/>
  <c r="C191" i="158" s="1"/>
  <c r="G51" i="157"/>
  <c r="G76" i="157" s="1"/>
  <c r="G104" i="157" s="1"/>
  <c r="G126" i="157" s="1"/>
  <c r="G148" i="157" s="1"/>
  <c r="G192" i="157" s="1"/>
  <c r="G27" i="157"/>
  <c r="C26" i="157"/>
  <c r="C50" i="157"/>
  <c r="C75" i="157" s="1"/>
  <c r="C103" i="157" s="1"/>
  <c r="C125" i="157" s="1"/>
  <c r="C147" i="157" s="1"/>
  <c r="C191" i="157" s="1"/>
  <c r="K50" i="157"/>
  <c r="K75" i="157" s="1"/>
  <c r="K103" i="157" s="1"/>
  <c r="K125" i="157" s="1"/>
  <c r="K147" i="157" s="1"/>
  <c r="K191" i="157" s="1"/>
  <c r="K26" i="157"/>
  <c r="L192" i="157"/>
  <c r="L51" i="157"/>
  <c r="L76" i="157" s="1"/>
  <c r="L104" i="157" s="1"/>
  <c r="L126" i="157" s="1"/>
  <c r="L148" i="157" s="1"/>
  <c r="L170" i="157"/>
  <c r="L27" i="157"/>
  <c r="H51" i="157"/>
  <c r="H76" i="157" s="1"/>
  <c r="H104" i="157" s="1"/>
  <c r="H126" i="157" s="1"/>
  <c r="H148" i="157" s="1"/>
  <c r="H192" i="157" s="1"/>
  <c r="H27" i="157"/>
  <c r="P50" i="157"/>
  <c r="P75" i="157" s="1"/>
  <c r="P103" i="157" s="1"/>
  <c r="P125" i="157" s="1"/>
  <c r="P147" i="157" s="1"/>
  <c r="P191" i="157" s="1"/>
  <c r="P26" i="157"/>
  <c r="Q191" i="157"/>
  <c r="Q50" i="157"/>
  <c r="Q75" i="157" s="1"/>
  <c r="Q103" i="157" s="1"/>
  <c r="Q125" i="157" s="1"/>
  <c r="Q147" i="157" s="1"/>
  <c r="Q169" i="157"/>
  <c r="Q26" i="157"/>
  <c r="F50" i="157"/>
  <c r="F75" i="157" s="1"/>
  <c r="F103" i="157" s="1"/>
  <c r="F125" i="157" s="1"/>
  <c r="F147" i="157" s="1"/>
  <c r="F169" i="157" s="1"/>
  <c r="F26" i="157"/>
  <c r="I50" i="157"/>
  <c r="I75" i="157" s="1"/>
  <c r="I103" i="157" s="1"/>
  <c r="I125" i="157" s="1"/>
  <c r="I147" i="157" s="1"/>
  <c r="I191" i="157" s="1"/>
  <c r="I26" i="157"/>
  <c r="O50" i="157"/>
  <c r="O75" i="157" s="1"/>
  <c r="O103" i="157" s="1"/>
  <c r="O125" i="157" s="1"/>
  <c r="O147" i="157" s="1"/>
  <c r="O191" i="157" s="1"/>
  <c r="O26" i="157"/>
  <c r="D51" i="157"/>
  <c r="D76" i="157" s="1"/>
  <c r="D104" i="157" s="1"/>
  <c r="D126" i="157" s="1"/>
  <c r="D148" i="157" s="1"/>
  <c r="D192" i="157" s="1"/>
  <c r="D27" i="157"/>
  <c r="N26" i="157"/>
  <c r="N50" i="157"/>
  <c r="N75" i="157" s="1"/>
  <c r="N103" i="157" s="1"/>
  <c r="N125" i="157" s="1"/>
  <c r="N147" i="157" s="1"/>
  <c r="N169" i="157" s="1"/>
  <c r="J26" i="157"/>
  <c r="J50" i="157"/>
  <c r="J75" i="157" s="1"/>
  <c r="J103" i="157" s="1"/>
  <c r="J125" i="157" s="1"/>
  <c r="J147" i="157" s="1"/>
  <c r="J169" i="157" s="1"/>
  <c r="B26" i="157"/>
  <c r="B50" i="157"/>
  <c r="B75" i="157" s="1"/>
  <c r="B103" i="157" s="1"/>
  <c r="B125" i="157" s="1"/>
  <c r="B147" i="157" s="1"/>
  <c r="B169" i="157" s="1"/>
  <c r="E50" i="157"/>
  <c r="E75" i="157" s="1"/>
  <c r="E103" i="157" s="1"/>
  <c r="E125" i="157" s="1"/>
  <c r="E147" i="157" s="1"/>
  <c r="E191" i="157" s="1"/>
  <c r="E26" i="157"/>
  <c r="N190" i="157"/>
  <c r="J190" i="157"/>
  <c r="B190" i="157"/>
  <c r="R190" i="157" s="1"/>
  <c r="E94" i="152" s="1"/>
  <c r="E168" i="157"/>
  <c r="M26" i="157"/>
  <c r="M50" i="157"/>
  <c r="M75" i="157" s="1"/>
  <c r="M103" i="157" s="1"/>
  <c r="M125" i="157" s="1"/>
  <c r="M147" i="157" s="1"/>
  <c r="M191" i="157" s="1"/>
  <c r="H169" i="156"/>
  <c r="I168" i="156"/>
  <c r="Q168" i="156"/>
  <c r="L169" i="156"/>
  <c r="E168" i="156"/>
  <c r="O191" i="156"/>
  <c r="O26" i="156"/>
  <c r="O50" i="156"/>
  <c r="O75" i="156" s="1"/>
  <c r="O103" i="156" s="1"/>
  <c r="O125" i="156" s="1"/>
  <c r="O147" i="156" s="1"/>
  <c r="O169" i="156" s="1"/>
  <c r="N27" i="156"/>
  <c r="N51" i="156"/>
  <c r="N76" i="156" s="1"/>
  <c r="N104" i="156" s="1"/>
  <c r="N126" i="156" s="1"/>
  <c r="N148" i="156" s="1"/>
  <c r="N170" i="156" s="1"/>
  <c r="K50" i="156"/>
  <c r="K75" i="156" s="1"/>
  <c r="K103" i="156" s="1"/>
  <c r="K125" i="156" s="1"/>
  <c r="K147" i="156" s="1"/>
  <c r="K191" i="156" s="1"/>
  <c r="K26" i="156"/>
  <c r="J51" i="156"/>
  <c r="J76" i="156" s="1"/>
  <c r="J104" i="156" s="1"/>
  <c r="J126" i="156" s="1"/>
  <c r="J148" i="156" s="1"/>
  <c r="J192" i="156" s="1"/>
  <c r="J27" i="156"/>
  <c r="R191" i="156"/>
  <c r="C168" i="156"/>
  <c r="S168" i="156" s="1"/>
  <c r="J33" i="152" s="1"/>
  <c r="B51" i="156"/>
  <c r="B76" i="156" s="1"/>
  <c r="B104" i="156" s="1"/>
  <c r="B126" i="156" s="1"/>
  <c r="B148" i="156" s="1"/>
  <c r="B192" i="156" s="1"/>
  <c r="B27" i="156"/>
  <c r="R51" i="156"/>
  <c r="R76" i="156" s="1"/>
  <c r="R104" i="156" s="1"/>
  <c r="R126" i="156" s="1"/>
  <c r="R148" i="156" s="1"/>
  <c r="R192" i="156" s="1"/>
  <c r="R27" i="156"/>
  <c r="G26" i="156"/>
  <c r="G50" i="156"/>
  <c r="G75" i="156" s="1"/>
  <c r="G103" i="156" s="1"/>
  <c r="G125" i="156" s="1"/>
  <c r="G147" i="156" s="1"/>
  <c r="G169" i="156" s="1"/>
  <c r="F27" i="156"/>
  <c r="F51" i="156"/>
  <c r="F76" i="156" s="1"/>
  <c r="F104" i="156" s="1"/>
  <c r="F126" i="156" s="1"/>
  <c r="F148" i="156" s="1"/>
  <c r="F170" i="156" s="1"/>
  <c r="H192" i="156"/>
  <c r="H170" i="156"/>
  <c r="H51" i="156"/>
  <c r="H76" i="156" s="1"/>
  <c r="H104" i="156" s="1"/>
  <c r="H126" i="156" s="1"/>
  <c r="H148" i="156" s="1"/>
  <c r="H27" i="156"/>
  <c r="I191" i="156"/>
  <c r="I26" i="156"/>
  <c r="I50" i="156"/>
  <c r="I75" i="156" s="1"/>
  <c r="I103" i="156" s="1"/>
  <c r="I125" i="156" s="1"/>
  <c r="I147" i="156" s="1"/>
  <c r="I169" i="156" s="1"/>
  <c r="Q191" i="156"/>
  <c r="Q26" i="156"/>
  <c r="Q50" i="156"/>
  <c r="Q75" i="156" s="1"/>
  <c r="Q103" i="156" s="1"/>
  <c r="Q125" i="156" s="1"/>
  <c r="Q147" i="156" s="1"/>
  <c r="Q169" i="156" s="1"/>
  <c r="P27" i="156"/>
  <c r="P51" i="156"/>
  <c r="P76" i="156" s="1"/>
  <c r="P104" i="156" s="1"/>
  <c r="P126" i="156" s="1"/>
  <c r="P148" i="156" s="1"/>
  <c r="P170" i="156" s="1"/>
  <c r="L51" i="156"/>
  <c r="L76" i="156" s="1"/>
  <c r="L104" i="156" s="1"/>
  <c r="L126" i="156" s="1"/>
  <c r="L148" i="156" s="1"/>
  <c r="L192" i="156" s="1"/>
  <c r="L27" i="156"/>
  <c r="C50" i="156"/>
  <c r="C75" i="156" s="1"/>
  <c r="C103" i="156" s="1"/>
  <c r="C125" i="156" s="1"/>
  <c r="C147" i="156" s="1"/>
  <c r="C191" i="156" s="1"/>
  <c r="C26" i="156"/>
  <c r="E50" i="156"/>
  <c r="E75" i="156" s="1"/>
  <c r="E103" i="156" s="1"/>
  <c r="E125" i="156" s="1"/>
  <c r="E147" i="156" s="1"/>
  <c r="E191" i="156" s="1"/>
  <c r="E26" i="156"/>
  <c r="D51" i="156"/>
  <c r="D76" i="156" s="1"/>
  <c r="D104" i="156" s="1"/>
  <c r="D126" i="156" s="1"/>
  <c r="D148" i="156" s="1"/>
  <c r="D192" i="156" s="1"/>
  <c r="D27" i="156"/>
  <c r="M26" i="156"/>
  <c r="M50" i="156"/>
  <c r="M75" i="156" s="1"/>
  <c r="M103" i="156" s="1"/>
  <c r="M125" i="156" s="1"/>
  <c r="M147" i="156" s="1"/>
  <c r="M169" i="156" s="1"/>
  <c r="I51" i="155"/>
  <c r="I76" i="155" s="1"/>
  <c r="I104" i="155" s="1"/>
  <c r="I126" i="155" s="1"/>
  <c r="I148" i="155" s="1"/>
  <c r="I192" i="155" s="1"/>
  <c r="I27" i="155"/>
  <c r="N50" i="155"/>
  <c r="N75" i="155" s="1"/>
  <c r="N103" i="155" s="1"/>
  <c r="N125" i="155" s="1"/>
  <c r="N147" i="155" s="1"/>
  <c r="N169" i="155" s="1"/>
  <c r="N26" i="155"/>
  <c r="K26" i="155"/>
  <c r="K50" i="155"/>
  <c r="K75" i="155" s="1"/>
  <c r="K103" i="155" s="1"/>
  <c r="K125" i="155" s="1"/>
  <c r="K147" i="155" s="1"/>
  <c r="K191" i="155" s="1"/>
  <c r="M51" i="155"/>
  <c r="M76" i="155" s="1"/>
  <c r="M104" i="155" s="1"/>
  <c r="M126" i="155" s="1"/>
  <c r="M148" i="155" s="1"/>
  <c r="M170" i="155" s="1"/>
  <c r="M27" i="155"/>
  <c r="P52" i="155"/>
  <c r="P77" i="155" s="1"/>
  <c r="P105" i="155" s="1"/>
  <c r="P127" i="155" s="1"/>
  <c r="P149" i="155" s="1"/>
  <c r="P193" i="155" s="1"/>
  <c r="E51" i="155"/>
  <c r="E76" i="155" s="1"/>
  <c r="E104" i="155" s="1"/>
  <c r="E126" i="155" s="1"/>
  <c r="E148" i="155" s="1"/>
  <c r="E170" i="155" s="1"/>
  <c r="E27" i="155"/>
  <c r="H52" i="155"/>
  <c r="H77" i="155" s="1"/>
  <c r="H105" i="155" s="1"/>
  <c r="H127" i="155" s="1"/>
  <c r="H149" i="155" s="1"/>
  <c r="H171" i="155" s="1"/>
  <c r="F50" i="155"/>
  <c r="F75" i="155" s="1"/>
  <c r="F103" i="155" s="1"/>
  <c r="F125" i="155" s="1"/>
  <c r="F147" i="155" s="1"/>
  <c r="F191" i="155" s="1"/>
  <c r="F26" i="155"/>
  <c r="J50" i="155"/>
  <c r="J75" i="155" s="1"/>
  <c r="J103" i="155" s="1"/>
  <c r="J125" i="155" s="1"/>
  <c r="J147" i="155" s="1"/>
  <c r="J169" i="155" s="1"/>
  <c r="J26" i="155"/>
  <c r="O170" i="155"/>
  <c r="O27" i="155"/>
  <c r="O51" i="155"/>
  <c r="O76" i="155" s="1"/>
  <c r="O104" i="155" s="1"/>
  <c r="O126" i="155" s="1"/>
  <c r="O148" i="155" s="1"/>
  <c r="O192" i="155" s="1"/>
  <c r="R50" i="155"/>
  <c r="R75" i="155" s="1"/>
  <c r="R103" i="155" s="1"/>
  <c r="R125" i="155" s="1"/>
  <c r="R147" i="155" s="1"/>
  <c r="R169" i="155" s="1"/>
  <c r="R26" i="155"/>
  <c r="B50" i="155"/>
  <c r="B75" i="155" s="1"/>
  <c r="B103" i="155" s="1"/>
  <c r="B125" i="155" s="1"/>
  <c r="B147" i="155" s="1"/>
  <c r="B169" i="155" s="1"/>
  <c r="B26" i="155"/>
  <c r="Q51" i="155"/>
  <c r="Q76" i="155" s="1"/>
  <c r="Q104" i="155" s="1"/>
  <c r="Q126" i="155" s="1"/>
  <c r="Q148" i="155" s="1"/>
  <c r="Q192" i="155" s="1"/>
  <c r="Q27" i="155"/>
  <c r="D52" i="155"/>
  <c r="D77" i="155" s="1"/>
  <c r="D105" i="155" s="1"/>
  <c r="D127" i="155" s="1"/>
  <c r="D149" i="155" s="1"/>
  <c r="D193" i="155" s="1"/>
  <c r="G27" i="155"/>
  <c r="G51" i="155"/>
  <c r="G76" i="155" s="1"/>
  <c r="G104" i="155" s="1"/>
  <c r="G126" i="155" s="1"/>
  <c r="G148" i="155" s="1"/>
  <c r="G192" i="155" s="1"/>
  <c r="P170" i="155"/>
  <c r="E169" i="155"/>
  <c r="H170" i="155"/>
  <c r="F168" i="155"/>
  <c r="J168" i="155"/>
  <c r="S168" i="155" s="1"/>
  <c r="D33" i="152" s="1"/>
  <c r="L170" i="155"/>
  <c r="L52" i="155"/>
  <c r="L77" i="155" s="1"/>
  <c r="L105" i="155" s="1"/>
  <c r="L127" i="155" s="1"/>
  <c r="L149" i="155" s="1"/>
  <c r="L193" i="155" s="1"/>
  <c r="C27" i="155"/>
  <c r="C51" i="155"/>
  <c r="C76" i="155" s="1"/>
  <c r="C104" i="155" s="1"/>
  <c r="C126" i="155" s="1"/>
  <c r="C148" i="155" s="1"/>
  <c r="C192" i="155" s="1"/>
  <c r="F50" i="154"/>
  <c r="F75" i="154" s="1"/>
  <c r="F103" i="154" s="1"/>
  <c r="F125" i="154" s="1"/>
  <c r="F147" i="154" s="1"/>
  <c r="F191" i="154" s="1"/>
  <c r="F26" i="154"/>
  <c r="D26" i="154"/>
  <c r="D50" i="154"/>
  <c r="D75" i="154" s="1"/>
  <c r="D103" i="154" s="1"/>
  <c r="D125" i="154" s="1"/>
  <c r="D147" i="154" s="1"/>
  <c r="D191" i="154" s="1"/>
  <c r="E51" i="154"/>
  <c r="E76" i="154" s="1"/>
  <c r="E104" i="154" s="1"/>
  <c r="E126" i="154" s="1"/>
  <c r="E148" i="154" s="1"/>
  <c r="E192" i="154" s="1"/>
  <c r="E27" i="154"/>
  <c r="R50" i="154"/>
  <c r="R75" i="154" s="1"/>
  <c r="R103" i="154" s="1"/>
  <c r="R125" i="154" s="1"/>
  <c r="R147" i="154" s="1"/>
  <c r="R191" i="154" s="1"/>
  <c r="R26" i="154"/>
  <c r="Q51" i="154"/>
  <c r="Q76" i="154" s="1"/>
  <c r="Q104" i="154" s="1"/>
  <c r="Q126" i="154" s="1"/>
  <c r="Q148" i="154" s="1"/>
  <c r="Q192" i="154" s="1"/>
  <c r="Q27" i="154"/>
  <c r="B50" i="154"/>
  <c r="B75" i="154" s="1"/>
  <c r="B103" i="154" s="1"/>
  <c r="B125" i="154" s="1"/>
  <c r="B147" i="154" s="1"/>
  <c r="B191" i="154" s="1"/>
  <c r="B26" i="154"/>
  <c r="C191" i="154"/>
  <c r="I51" i="154"/>
  <c r="I76" i="154" s="1"/>
  <c r="I104" i="154" s="1"/>
  <c r="I126" i="154" s="1"/>
  <c r="I148" i="154" s="1"/>
  <c r="I192" i="154" s="1"/>
  <c r="I27" i="154"/>
  <c r="P26" i="154"/>
  <c r="P50" i="154"/>
  <c r="P75" i="154" s="1"/>
  <c r="P103" i="154" s="1"/>
  <c r="P125" i="154" s="1"/>
  <c r="P147" i="154" s="1"/>
  <c r="P191" i="154" s="1"/>
  <c r="N50" i="154"/>
  <c r="N75" i="154" s="1"/>
  <c r="N103" i="154" s="1"/>
  <c r="N125" i="154" s="1"/>
  <c r="N147" i="154" s="1"/>
  <c r="N191" i="154" s="1"/>
  <c r="N26" i="154"/>
  <c r="M51" i="154"/>
  <c r="M76" i="154" s="1"/>
  <c r="M104" i="154" s="1"/>
  <c r="M126" i="154" s="1"/>
  <c r="M148" i="154" s="1"/>
  <c r="M192" i="154" s="1"/>
  <c r="M27" i="154"/>
  <c r="G170" i="154"/>
  <c r="G27" i="154"/>
  <c r="G51" i="154"/>
  <c r="G76" i="154" s="1"/>
  <c r="G104" i="154" s="1"/>
  <c r="G126" i="154" s="1"/>
  <c r="G148" i="154" s="1"/>
  <c r="G192" i="154" s="1"/>
  <c r="H26" i="154"/>
  <c r="H50" i="154"/>
  <c r="H75" i="154" s="1"/>
  <c r="H103" i="154" s="1"/>
  <c r="H125" i="154" s="1"/>
  <c r="H147" i="154" s="1"/>
  <c r="H191" i="154" s="1"/>
  <c r="O27" i="154"/>
  <c r="O51" i="154"/>
  <c r="O76" i="154" s="1"/>
  <c r="O104" i="154" s="1"/>
  <c r="O126" i="154" s="1"/>
  <c r="O148" i="154" s="1"/>
  <c r="O192" i="154" s="1"/>
  <c r="J50" i="154"/>
  <c r="J75" i="154" s="1"/>
  <c r="J103" i="154" s="1"/>
  <c r="J125" i="154" s="1"/>
  <c r="J147" i="154" s="1"/>
  <c r="J169" i="154" s="1"/>
  <c r="J26" i="154"/>
  <c r="L26" i="154"/>
  <c r="L50" i="154"/>
  <c r="L75" i="154" s="1"/>
  <c r="L103" i="154" s="1"/>
  <c r="L125" i="154" s="1"/>
  <c r="L147" i="154" s="1"/>
  <c r="L191" i="154" s="1"/>
  <c r="K27" i="154"/>
  <c r="K51" i="154"/>
  <c r="K76" i="154" s="1"/>
  <c r="K104" i="154" s="1"/>
  <c r="K126" i="154" s="1"/>
  <c r="K148" i="154" s="1"/>
  <c r="K192" i="154" s="1"/>
  <c r="C27" i="154"/>
  <c r="C51" i="154"/>
  <c r="C76" i="154" s="1"/>
  <c r="C104" i="154" s="1"/>
  <c r="C126" i="154" s="1"/>
  <c r="C148" i="154" s="1"/>
  <c r="C170" i="154" s="1"/>
  <c r="Q51" i="153"/>
  <c r="Q76" i="153" s="1"/>
  <c r="Q104" i="153" s="1"/>
  <c r="Q126" i="153" s="1"/>
  <c r="Q27" i="153"/>
  <c r="C169" i="153"/>
  <c r="O191" i="153"/>
  <c r="N52" i="153"/>
  <c r="N77" i="153" s="1"/>
  <c r="N105" i="153" s="1"/>
  <c r="N127" i="153" s="1"/>
  <c r="K27" i="153"/>
  <c r="K51" i="153"/>
  <c r="K76" i="153" s="1"/>
  <c r="K104" i="153" s="1"/>
  <c r="K126" i="153" s="1"/>
  <c r="P26" i="153"/>
  <c r="P50" i="153"/>
  <c r="P75" i="153" s="1"/>
  <c r="P103" i="153" s="1"/>
  <c r="P125" i="153" s="1"/>
  <c r="G27" i="153"/>
  <c r="G51" i="153"/>
  <c r="G76" i="153" s="1"/>
  <c r="G104" i="153" s="1"/>
  <c r="G126" i="153" s="1"/>
  <c r="L26" i="153"/>
  <c r="L50" i="153"/>
  <c r="L75" i="153" s="1"/>
  <c r="L103" i="153" s="1"/>
  <c r="L125" i="153" s="1"/>
  <c r="Q191" i="153"/>
  <c r="D26" i="153"/>
  <c r="D50" i="153"/>
  <c r="D75" i="153" s="1"/>
  <c r="D103" i="153" s="1"/>
  <c r="D125" i="153" s="1"/>
  <c r="F52" i="153"/>
  <c r="F77" i="153" s="1"/>
  <c r="F105" i="153" s="1"/>
  <c r="F127" i="153" s="1"/>
  <c r="H26" i="153"/>
  <c r="H50" i="153"/>
  <c r="H75" i="153" s="1"/>
  <c r="H103" i="153" s="1"/>
  <c r="H125" i="153" s="1"/>
  <c r="E50" i="153"/>
  <c r="E75" i="153" s="1"/>
  <c r="E103" i="153" s="1"/>
  <c r="E125" i="153" s="1"/>
  <c r="E147" i="153" s="1"/>
  <c r="E191" i="153" s="1"/>
  <c r="E26" i="153"/>
  <c r="M26" i="153"/>
  <c r="M50" i="153"/>
  <c r="M75" i="153" s="1"/>
  <c r="M103" i="153" s="1"/>
  <c r="M125" i="153" s="1"/>
  <c r="C27" i="153"/>
  <c r="C51" i="153"/>
  <c r="C76" i="153" s="1"/>
  <c r="C104" i="153" s="1"/>
  <c r="C126" i="153" s="1"/>
  <c r="O27" i="153"/>
  <c r="O51" i="153"/>
  <c r="O76" i="153" s="1"/>
  <c r="O104" i="153" s="1"/>
  <c r="O126" i="153" s="1"/>
  <c r="I51" i="153"/>
  <c r="I76" i="153" s="1"/>
  <c r="I104" i="153" s="1"/>
  <c r="I126" i="153" s="1"/>
  <c r="I148" i="153" s="1"/>
  <c r="I192" i="153" s="1"/>
  <c r="I27" i="153"/>
  <c r="M34" i="147"/>
  <c r="D36" i="147"/>
  <c r="S32" i="148"/>
  <c r="R32" i="148"/>
  <c r="AE33" i="146"/>
  <c r="AD33" i="146"/>
  <c r="N13" i="127"/>
  <c r="T13" i="127"/>
  <c r="I13" i="127"/>
  <c r="K13" i="127" s="1"/>
  <c r="U12" i="127"/>
  <c r="W12" i="127" s="1"/>
  <c r="D13" i="146" s="1"/>
  <c r="O12" i="127"/>
  <c r="Q12" i="127" s="1"/>
  <c r="C13" i="146" s="1"/>
  <c r="J14" i="127"/>
  <c r="L36" i="147"/>
  <c r="T36" i="147"/>
  <c r="H14" i="127"/>
  <c r="V13" i="127"/>
  <c r="P13" i="127"/>
  <c r="K12" i="127"/>
  <c r="S21" i="147"/>
  <c r="K22" i="147"/>
  <c r="V26" i="152"/>
  <c r="W26" i="152" s="1"/>
  <c r="X26" i="152" s="1"/>
  <c r="AA26" i="152" s="1"/>
  <c r="AD26" i="152" s="1"/>
  <c r="E169" i="160" l="1"/>
  <c r="H169" i="160"/>
  <c r="L169" i="160"/>
  <c r="D169" i="160"/>
  <c r="R169" i="160" s="1"/>
  <c r="L34" i="152" s="1"/>
  <c r="N191" i="160"/>
  <c r="K170" i="160"/>
  <c r="B191" i="160"/>
  <c r="R191" i="160" s="1"/>
  <c r="L95" i="152" s="1"/>
  <c r="R94" i="152"/>
  <c r="O193" i="160"/>
  <c r="J169" i="160"/>
  <c r="R168" i="160"/>
  <c r="L33" i="152" s="1"/>
  <c r="S92" i="152"/>
  <c r="V92" i="152" s="1"/>
  <c r="W92" i="152" s="1"/>
  <c r="X92" i="152" s="1"/>
  <c r="R168" i="159"/>
  <c r="F33" i="152" s="1"/>
  <c r="Q94" i="152"/>
  <c r="Q169" i="158"/>
  <c r="K169" i="158"/>
  <c r="R168" i="158"/>
  <c r="K33" i="152" s="1"/>
  <c r="Q33" i="152" s="1"/>
  <c r="I169" i="158"/>
  <c r="N170" i="158"/>
  <c r="S93" i="152"/>
  <c r="V93" i="152" s="1"/>
  <c r="W93" i="152" s="1"/>
  <c r="X93" i="152" s="1"/>
  <c r="R170" i="156"/>
  <c r="B170" i="156"/>
  <c r="D170" i="156"/>
  <c r="E169" i="156"/>
  <c r="C169" i="156"/>
  <c r="S169" i="156" s="1"/>
  <c r="J34" i="152" s="1"/>
  <c r="L170" i="156"/>
  <c r="P192" i="156"/>
  <c r="G191" i="156"/>
  <c r="P33" i="152"/>
  <c r="M191" i="156"/>
  <c r="S191" i="156" s="1"/>
  <c r="J95" i="152" s="1"/>
  <c r="F192" i="156"/>
  <c r="Q170" i="155"/>
  <c r="E192" i="155"/>
  <c r="C170" i="155"/>
  <c r="L171" i="155"/>
  <c r="D171" i="155"/>
  <c r="B191" i="155"/>
  <c r="R191" i="155"/>
  <c r="J191" i="155"/>
  <c r="H193" i="155"/>
  <c r="G170" i="155"/>
  <c r="P169" i="154"/>
  <c r="S191" i="154"/>
  <c r="I95" i="152" s="1"/>
  <c r="O32" i="152"/>
  <c r="S32" i="152" s="1"/>
  <c r="N170" i="153"/>
  <c r="E169" i="153"/>
  <c r="I169" i="153"/>
  <c r="AF26" i="152"/>
  <c r="AE26" i="152"/>
  <c r="G148" i="153"/>
  <c r="G192" i="153" s="1"/>
  <c r="J51" i="153"/>
  <c r="J76" i="153" s="1"/>
  <c r="J104" i="153" s="1"/>
  <c r="J126" i="153" s="1"/>
  <c r="J27" i="153"/>
  <c r="J52" i="153" s="1"/>
  <c r="J77" i="153" s="1"/>
  <c r="J105" i="153" s="1"/>
  <c r="J127" i="153" s="1"/>
  <c r="I170" i="153"/>
  <c r="M147" i="153"/>
  <c r="M169" i="153" s="1"/>
  <c r="R169" i="153"/>
  <c r="J147" i="153"/>
  <c r="J191" i="153" s="1"/>
  <c r="E190" i="153"/>
  <c r="S190" i="153" s="1"/>
  <c r="C94" i="152" s="1"/>
  <c r="O94" i="152" s="1"/>
  <c r="M168" i="153"/>
  <c r="B190" i="153"/>
  <c r="K148" i="153"/>
  <c r="K192" i="153" s="1"/>
  <c r="C192" i="153"/>
  <c r="C148" i="153"/>
  <c r="C170" i="153" s="1"/>
  <c r="D147" i="153"/>
  <c r="D169" i="153" s="1"/>
  <c r="L147" i="153"/>
  <c r="L191" i="153" s="1"/>
  <c r="P147" i="153"/>
  <c r="P191" i="153" s="1"/>
  <c r="N149" i="153"/>
  <c r="N171" i="153" s="1"/>
  <c r="G169" i="153"/>
  <c r="R190" i="153"/>
  <c r="J190" i="153"/>
  <c r="H147" i="153"/>
  <c r="H169" i="153" s="1"/>
  <c r="Q192" i="153"/>
  <c r="Q148" i="153"/>
  <c r="Q170" i="153" s="1"/>
  <c r="B147" i="153"/>
  <c r="B191" i="153" s="1"/>
  <c r="O148" i="153"/>
  <c r="O170" i="153" s="1"/>
  <c r="F149" i="153"/>
  <c r="F193" i="153" s="1"/>
  <c r="R51" i="153"/>
  <c r="R76" i="153" s="1"/>
  <c r="R104" i="153" s="1"/>
  <c r="R126" i="153" s="1"/>
  <c r="R27" i="153"/>
  <c r="R52" i="153" s="1"/>
  <c r="R77" i="153" s="1"/>
  <c r="R105" i="153" s="1"/>
  <c r="R127" i="153" s="1"/>
  <c r="B27" i="153"/>
  <c r="B52" i="153" s="1"/>
  <c r="B77" i="153" s="1"/>
  <c r="B105" i="153" s="1"/>
  <c r="B127" i="153" s="1"/>
  <c r="B51" i="153"/>
  <c r="B76" i="153" s="1"/>
  <c r="B104" i="153" s="1"/>
  <c r="B126" i="153" s="1"/>
  <c r="K191" i="153"/>
  <c r="S168" i="153"/>
  <c r="C33" i="152" s="1"/>
  <c r="C171" i="160"/>
  <c r="C52" i="160"/>
  <c r="C77" i="160" s="1"/>
  <c r="C105" i="160" s="1"/>
  <c r="C127" i="160" s="1"/>
  <c r="C149" i="160" s="1"/>
  <c r="C193" i="160" s="1"/>
  <c r="M51" i="160"/>
  <c r="M76" i="160" s="1"/>
  <c r="M104" i="160" s="1"/>
  <c r="M126" i="160" s="1"/>
  <c r="M148" i="160" s="1"/>
  <c r="M170" i="160" s="1"/>
  <c r="M27" i="160"/>
  <c r="K52" i="160"/>
  <c r="K77" i="160" s="1"/>
  <c r="K105" i="160" s="1"/>
  <c r="K127" i="160" s="1"/>
  <c r="K149" i="160" s="1"/>
  <c r="K171" i="160" s="1"/>
  <c r="E51" i="160"/>
  <c r="E76" i="160" s="1"/>
  <c r="E104" i="160" s="1"/>
  <c r="E126" i="160" s="1"/>
  <c r="E148" i="160" s="1"/>
  <c r="E170" i="160" s="1"/>
  <c r="E27" i="160"/>
  <c r="P51" i="160"/>
  <c r="P76" i="160" s="1"/>
  <c r="P104" i="160" s="1"/>
  <c r="P126" i="160" s="1"/>
  <c r="P148" i="160" s="1"/>
  <c r="P170" i="160" s="1"/>
  <c r="P27" i="160"/>
  <c r="B51" i="160"/>
  <c r="B76" i="160" s="1"/>
  <c r="B104" i="160" s="1"/>
  <c r="B126" i="160" s="1"/>
  <c r="B148" i="160" s="1"/>
  <c r="B192" i="160" s="1"/>
  <c r="B27" i="160"/>
  <c r="Q27" i="160"/>
  <c r="Q51" i="160"/>
  <c r="Q76" i="160" s="1"/>
  <c r="Q104" i="160" s="1"/>
  <c r="Q126" i="160" s="1"/>
  <c r="Q148" i="160" s="1"/>
  <c r="Q192" i="160" s="1"/>
  <c r="G171" i="160"/>
  <c r="G52" i="160"/>
  <c r="G77" i="160" s="1"/>
  <c r="G105" i="160" s="1"/>
  <c r="G127" i="160" s="1"/>
  <c r="G149" i="160" s="1"/>
  <c r="G193" i="160" s="1"/>
  <c r="P169" i="160"/>
  <c r="F27" i="160"/>
  <c r="F51" i="160"/>
  <c r="F76" i="160" s="1"/>
  <c r="F104" i="160" s="1"/>
  <c r="F126" i="160" s="1"/>
  <c r="F148" i="160" s="1"/>
  <c r="F192" i="160" s="1"/>
  <c r="I27" i="160"/>
  <c r="I51" i="160"/>
  <c r="I76" i="160" s="1"/>
  <c r="I104" i="160" s="1"/>
  <c r="I126" i="160" s="1"/>
  <c r="I148" i="160" s="1"/>
  <c r="I192" i="160" s="1"/>
  <c r="H51" i="160"/>
  <c r="H76" i="160" s="1"/>
  <c r="H104" i="160" s="1"/>
  <c r="H126" i="160" s="1"/>
  <c r="H148" i="160" s="1"/>
  <c r="H192" i="160" s="1"/>
  <c r="H27" i="160"/>
  <c r="L51" i="160"/>
  <c r="L76" i="160" s="1"/>
  <c r="L104" i="160" s="1"/>
  <c r="L126" i="160" s="1"/>
  <c r="L148" i="160" s="1"/>
  <c r="L192" i="160" s="1"/>
  <c r="L27" i="160"/>
  <c r="D170" i="160"/>
  <c r="D51" i="160"/>
  <c r="D76" i="160" s="1"/>
  <c r="D104" i="160" s="1"/>
  <c r="D126" i="160" s="1"/>
  <c r="D148" i="160" s="1"/>
  <c r="D192" i="160" s="1"/>
  <c r="D27" i="160"/>
  <c r="J27" i="160"/>
  <c r="J51" i="160"/>
  <c r="J76" i="160" s="1"/>
  <c r="J104" i="160" s="1"/>
  <c r="J126" i="160" s="1"/>
  <c r="J148" i="160" s="1"/>
  <c r="J170" i="160" s="1"/>
  <c r="N27" i="160"/>
  <c r="N51" i="160"/>
  <c r="N76" i="160" s="1"/>
  <c r="N104" i="160" s="1"/>
  <c r="N126" i="160" s="1"/>
  <c r="N148" i="160" s="1"/>
  <c r="N192" i="160" s="1"/>
  <c r="F169" i="160"/>
  <c r="I169" i="160"/>
  <c r="I51" i="159"/>
  <c r="I76" i="159" s="1"/>
  <c r="I104" i="159" s="1"/>
  <c r="I126" i="159" s="1"/>
  <c r="I148" i="159" s="1"/>
  <c r="I192" i="159" s="1"/>
  <c r="I27" i="159"/>
  <c r="C52" i="159"/>
  <c r="C77" i="159" s="1"/>
  <c r="C105" i="159" s="1"/>
  <c r="C127" i="159" s="1"/>
  <c r="C149" i="159" s="1"/>
  <c r="C193" i="159" s="1"/>
  <c r="D51" i="159"/>
  <c r="D76" i="159" s="1"/>
  <c r="D104" i="159" s="1"/>
  <c r="D126" i="159" s="1"/>
  <c r="D148" i="159" s="1"/>
  <c r="D170" i="159" s="1"/>
  <c r="D27" i="159"/>
  <c r="F51" i="159"/>
  <c r="F76" i="159" s="1"/>
  <c r="F104" i="159" s="1"/>
  <c r="F126" i="159" s="1"/>
  <c r="F148" i="159" s="1"/>
  <c r="F170" i="159" s="1"/>
  <c r="F27" i="159"/>
  <c r="B51" i="159"/>
  <c r="B76" i="159" s="1"/>
  <c r="B104" i="159" s="1"/>
  <c r="B126" i="159" s="1"/>
  <c r="B148" i="159" s="1"/>
  <c r="B170" i="159" s="1"/>
  <c r="B27" i="159"/>
  <c r="M51" i="159"/>
  <c r="M76" i="159" s="1"/>
  <c r="M104" i="159" s="1"/>
  <c r="M126" i="159" s="1"/>
  <c r="M148" i="159" s="1"/>
  <c r="M170" i="159" s="1"/>
  <c r="M27" i="159"/>
  <c r="G52" i="159"/>
  <c r="G77" i="159" s="1"/>
  <c r="G105" i="159" s="1"/>
  <c r="G127" i="159" s="1"/>
  <c r="G149" i="159" s="1"/>
  <c r="G171" i="159" s="1"/>
  <c r="H51" i="159"/>
  <c r="H76" i="159" s="1"/>
  <c r="H104" i="159" s="1"/>
  <c r="H126" i="159" s="1"/>
  <c r="H148" i="159" s="1"/>
  <c r="H192" i="159" s="1"/>
  <c r="H27" i="159"/>
  <c r="O171" i="159"/>
  <c r="O52" i="159"/>
  <c r="O77" i="159" s="1"/>
  <c r="O105" i="159" s="1"/>
  <c r="O127" i="159" s="1"/>
  <c r="O149" i="159" s="1"/>
  <c r="O193" i="159" s="1"/>
  <c r="N51" i="159"/>
  <c r="N76" i="159" s="1"/>
  <c r="N104" i="159" s="1"/>
  <c r="N126" i="159" s="1"/>
  <c r="N148" i="159" s="1"/>
  <c r="N170" i="159" s="1"/>
  <c r="N27" i="159"/>
  <c r="J192" i="159"/>
  <c r="J51" i="159"/>
  <c r="J76" i="159" s="1"/>
  <c r="J104" i="159" s="1"/>
  <c r="J126" i="159" s="1"/>
  <c r="J148" i="159" s="1"/>
  <c r="J27" i="159"/>
  <c r="J170" i="159"/>
  <c r="P51" i="159"/>
  <c r="P76" i="159" s="1"/>
  <c r="P104" i="159" s="1"/>
  <c r="P126" i="159" s="1"/>
  <c r="P148" i="159" s="1"/>
  <c r="P170" i="159" s="1"/>
  <c r="P27" i="159"/>
  <c r="Q192" i="159"/>
  <c r="Q51" i="159"/>
  <c r="Q76" i="159" s="1"/>
  <c r="Q104" i="159" s="1"/>
  <c r="Q126" i="159" s="1"/>
  <c r="Q148" i="159" s="1"/>
  <c r="Q170" i="159" s="1"/>
  <c r="Q27" i="159"/>
  <c r="I191" i="159"/>
  <c r="R191" i="159" s="1"/>
  <c r="F95" i="152" s="1"/>
  <c r="L169" i="159"/>
  <c r="C192" i="159"/>
  <c r="D169" i="159"/>
  <c r="F169" i="159"/>
  <c r="K192" i="159"/>
  <c r="B169" i="159"/>
  <c r="M169" i="159"/>
  <c r="G170" i="159"/>
  <c r="H169" i="159"/>
  <c r="O170" i="159"/>
  <c r="N191" i="159"/>
  <c r="Q169" i="159"/>
  <c r="J169" i="159"/>
  <c r="P169" i="159"/>
  <c r="E169" i="159"/>
  <c r="L51" i="159"/>
  <c r="L76" i="159" s="1"/>
  <c r="L104" i="159" s="1"/>
  <c r="L126" i="159" s="1"/>
  <c r="L148" i="159" s="1"/>
  <c r="L170" i="159" s="1"/>
  <c r="L27" i="159"/>
  <c r="K52" i="159"/>
  <c r="K77" i="159" s="1"/>
  <c r="K105" i="159" s="1"/>
  <c r="K127" i="159" s="1"/>
  <c r="K149" i="159" s="1"/>
  <c r="K171" i="159" s="1"/>
  <c r="E192" i="159"/>
  <c r="E170" i="159"/>
  <c r="E51" i="159"/>
  <c r="E76" i="159" s="1"/>
  <c r="E104" i="159" s="1"/>
  <c r="E126" i="159" s="1"/>
  <c r="E148" i="159" s="1"/>
  <c r="E27" i="159"/>
  <c r="C170" i="158"/>
  <c r="C27" i="158"/>
  <c r="C51" i="158"/>
  <c r="C76" i="158" s="1"/>
  <c r="C104" i="158" s="1"/>
  <c r="C126" i="158" s="1"/>
  <c r="C148" i="158" s="1"/>
  <c r="C192" i="158" s="1"/>
  <c r="Q27" i="158"/>
  <c r="Q51" i="158"/>
  <c r="Q76" i="158" s="1"/>
  <c r="Q104" i="158" s="1"/>
  <c r="Q126" i="158" s="1"/>
  <c r="Q148" i="158" s="1"/>
  <c r="Q192" i="158" s="1"/>
  <c r="I27" i="158"/>
  <c r="I51" i="158"/>
  <c r="I76" i="158" s="1"/>
  <c r="I104" i="158" s="1"/>
  <c r="I126" i="158" s="1"/>
  <c r="I148" i="158" s="1"/>
  <c r="I192" i="158" s="1"/>
  <c r="N52" i="158"/>
  <c r="N77" i="158" s="1"/>
  <c r="N105" i="158" s="1"/>
  <c r="N127" i="158" s="1"/>
  <c r="N149" i="158" s="1"/>
  <c r="N193" i="158" s="1"/>
  <c r="F52" i="158"/>
  <c r="F77" i="158" s="1"/>
  <c r="F105" i="158" s="1"/>
  <c r="F127" i="158" s="1"/>
  <c r="F149" i="158" s="1"/>
  <c r="F171" i="158" s="1"/>
  <c r="M51" i="158"/>
  <c r="M76" i="158" s="1"/>
  <c r="M104" i="158" s="1"/>
  <c r="M126" i="158" s="1"/>
  <c r="M148" i="158" s="1"/>
  <c r="M192" i="158" s="1"/>
  <c r="M27" i="158"/>
  <c r="O27" i="158"/>
  <c r="O51" i="158"/>
  <c r="O76" i="158" s="1"/>
  <c r="O104" i="158" s="1"/>
  <c r="O126" i="158" s="1"/>
  <c r="O148" i="158" s="1"/>
  <c r="O192" i="158" s="1"/>
  <c r="E169" i="158"/>
  <c r="G169" i="158"/>
  <c r="B191" i="158"/>
  <c r="P169" i="158"/>
  <c r="J191" i="158"/>
  <c r="D169" i="158"/>
  <c r="R169" i="158" s="1"/>
  <c r="K34" i="152" s="1"/>
  <c r="O191" i="158"/>
  <c r="H169" i="158"/>
  <c r="F170" i="158"/>
  <c r="M169" i="158"/>
  <c r="L169" i="158"/>
  <c r="K27" i="158"/>
  <c r="K51" i="158"/>
  <c r="K76" i="158" s="1"/>
  <c r="K104" i="158" s="1"/>
  <c r="K126" i="158" s="1"/>
  <c r="K148" i="158" s="1"/>
  <c r="K170" i="158" s="1"/>
  <c r="H51" i="158"/>
  <c r="H76" i="158" s="1"/>
  <c r="H104" i="158" s="1"/>
  <c r="H126" i="158" s="1"/>
  <c r="H148" i="158" s="1"/>
  <c r="H192" i="158" s="1"/>
  <c r="H27" i="158"/>
  <c r="L51" i="158"/>
  <c r="L76" i="158" s="1"/>
  <c r="L104" i="158" s="1"/>
  <c r="L126" i="158" s="1"/>
  <c r="L148" i="158" s="1"/>
  <c r="L192" i="158" s="1"/>
  <c r="L27" i="158"/>
  <c r="E51" i="158"/>
  <c r="E76" i="158" s="1"/>
  <c r="E104" i="158" s="1"/>
  <c r="E126" i="158" s="1"/>
  <c r="E148" i="158" s="1"/>
  <c r="E192" i="158" s="1"/>
  <c r="E27" i="158"/>
  <c r="G51" i="158"/>
  <c r="G76" i="158" s="1"/>
  <c r="G104" i="158" s="1"/>
  <c r="G126" i="158" s="1"/>
  <c r="G148" i="158" s="1"/>
  <c r="G192" i="158" s="1"/>
  <c r="G27" i="158"/>
  <c r="B51" i="158"/>
  <c r="B76" i="158" s="1"/>
  <c r="B104" i="158" s="1"/>
  <c r="B126" i="158" s="1"/>
  <c r="B148" i="158" s="1"/>
  <c r="B192" i="158" s="1"/>
  <c r="B27" i="158"/>
  <c r="P51" i="158"/>
  <c r="P76" i="158" s="1"/>
  <c r="P104" i="158" s="1"/>
  <c r="P126" i="158" s="1"/>
  <c r="P148" i="158" s="1"/>
  <c r="P192" i="158" s="1"/>
  <c r="P27" i="158"/>
  <c r="J51" i="158"/>
  <c r="J76" i="158" s="1"/>
  <c r="J104" i="158" s="1"/>
  <c r="J126" i="158" s="1"/>
  <c r="J148" i="158" s="1"/>
  <c r="J192" i="158" s="1"/>
  <c r="J27" i="158"/>
  <c r="D51" i="158"/>
  <c r="D76" i="158" s="1"/>
  <c r="D104" i="158" s="1"/>
  <c r="D126" i="158" s="1"/>
  <c r="D148" i="158" s="1"/>
  <c r="D192" i="158" s="1"/>
  <c r="D27" i="158"/>
  <c r="D52" i="157"/>
  <c r="D77" i="157" s="1"/>
  <c r="D105" i="157" s="1"/>
  <c r="D127" i="157" s="1"/>
  <c r="D149" i="157" s="1"/>
  <c r="D193" i="157" s="1"/>
  <c r="F51" i="157"/>
  <c r="F76" i="157" s="1"/>
  <c r="F104" i="157" s="1"/>
  <c r="F126" i="157" s="1"/>
  <c r="F148" i="157" s="1"/>
  <c r="F192" i="157" s="1"/>
  <c r="F27" i="157"/>
  <c r="M192" i="157"/>
  <c r="M170" i="157"/>
  <c r="M27" i="157"/>
  <c r="M51" i="157"/>
  <c r="M76" i="157" s="1"/>
  <c r="M104" i="157" s="1"/>
  <c r="M126" i="157" s="1"/>
  <c r="M148" i="157" s="1"/>
  <c r="B170" i="157"/>
  <c r="B192" i="157"/>
  <c r="B27" i="157"/>
  <c r="B51" i="157"/>
  <c r="B76" i="157" s="1"/>
  <c r="B104" i="157" s="1"/>
  <c r="B126" i="157" s="1"/>
  <c r="B148" i="157" s="1"/>
  <c r="J170" i="157"/>
  <c r="J192" i="157"/>
  <c r="J27" i="157"/>
  <c r="J51" i="157"/>
  <c r="J76" i="157" s="1"/>
  <c r="J104" i="157" s="1"/>
  <c r="J126" i="157" s="1"/>
  <c r="J148" i="157" s="1"/>
  <c r="C192" i="157"/>
  <c r="C170" i="157"/>
  <c r="C27" i="157"/>
  <c r="C51" i="157"/>
  <c r="C76" i="157" s="1"/>
  <c r="C104" i="157" s="1"/>
  <c r="C126" i="157" s="1"/>
  <c r="C148" i="157" s="1"/>
  <c r="M169" i="157"/>
  <c r="E169" i="157"/>
  <c r="B191" i="157"/>
  <c r="R191" i="157" s="1"/>
  <c r="E95" i="152" s="1"/>
  <c r="J191" i="157"/>
  <c r="N191" i="157"/>
  <c r="D170" i="157"/>
  <c r="O169" i="157"/>
  <c r="I169" i="157"/>
  <c r="F191" i="157"/>
  <c r="P169" i="157"/>
  <c r="H170" i="157"/>
  <c r="K169" i="157"/>
  <c r="C169" i="157"/>
  <c r="R169" i="157" s="1"/>
  <c r="E34" i="152" s="1"/>
  <c r="G170" i="157"/>
  <c r="E192" i="157"/>
  <c r="E51" i="157"/>
  <c r="E76" i="157" s="1"/>
  <c r="E104" i="157" s="1"/>
  <c r="E126" i="157" s="1"/>
  <c r="E148" i="157" s="1"/>
  <c r="E170" i="157" s="1"/>
  <c r="E27" i="157"/>
  <c r="O51" i="157"/>
  <c r="O76" i="157" s="1"/>
  <c r="O104" i="157" s="1"/>
  <c r="O126" i="157" s="1"/>
  <c r="O148" i="157" s="1"/>
  <c r="O170" i="157" s="1"/>
  <c r="O27" i="157"/>
  <c r="I51" i="157"/>
  <c r="I76" i="157" s="1"/>
  <c r="I104" i="157" s="1"/>
  <c r="I126" i="157" s="1"/>
  <c r="I148" i="157" s="1"/>
  <c r="I170" i="157" s="1"/>
  <c r="I27" i="157"/>
  <c r="Q51" i="157"/>
  <c r="Q76" i="157" s="1"/>
  <c r="Q104" i="157" s="1"/>
  <c r="Q126" i="157" s="1"/>
  <c r="Q148" i="157" s="1"/>
  <c r="Q170" i="157" s="1"/>
  <c r="Q27" i="157"/>
  <c r="P192" i="157"/>
  <c r="P51" i="157"/>
  <c r="P76" i="157" s="1"/>
  <c r="P104" i="157" s="1"/>
  <c r="P126" i="157" s="1"/>
  <c r="P148" i="157" s="1"/>
  <c r="P170" i="157" s="1"/>
  <c r="P27" i="157"/>
  <c r="H52" i="157"/>
  <c r="H77" i="157" s="1"/>
  <c r="H105" i="157" s="1"/>
  <c r="H127" i="157" s="1"/>
  <c r="H149" i="157" s="1"/>
  <c r="H171" i="157" s="1"/>
  <c r="L52" i="157"/>
  <c r="L77" i="157" s="1"/>
  <c r="L105" i="157" s="1"/>
  <c r="L127" i="157" s="1"/>
  <c r="L149" i="157" s="1"/>
  <c r="L193" i="157" s="1"/>
  <c r="K51" i="157"/>
  <c r="K76" i="157" s="1"/>
  <c r="K104" i="157" s="1"/>
  <c r="K126" i="157" s="1"/>
  <c r="K148" i="157" s="1"/>
  <c r="K170" i="157" s="1"/>
  <c r="K27" i="157"/>
  <c r="G52" i="157"/>
  <c r="G77" i="157" s="1"/>
  <c r="G105" i="157" s="1"/>
  <c r="G127" i="157" s="1"/>
  <c r="G149" i="157" s="1"/>
  <c r="G171" i="157" s="1"/>
  <c r="N27" i="157"/>
  <c r="N51" i="157"/>
  <c r="N76" i="157" s="1"/>
  <c r="N104" i="157" s="1"/>
  <c r="N126" i="157" s="1"/>
  <c r="N148" i="157" s="1"/>
  <c r="N170" i="157" s="1"/>
  <c r="D52" i="156"/>
  <c r="D77" i="156" s="1"/>
  <c r="D105" i="156" s="1"/>
  <c r="D127" i="156" s="1"/>
  <c r="D149" i="156" s="1"/>
  <c r="D171" i="156" s="1"/>
  <c r="E51" i="156"/>
  <c r="E76" i="156" s="1"/>
  <c r="E104" i="156" s="1"/>
  <c r="E126" i="156" s="1"/>
  <c r="E148" i="156" s="1"/>
  <c r="E170" i="156" s="1"/>
  <c r="E27" i="156"/>
  <c r="C27" i="156"/>
  <c r="C51" i="156"/>
  <c r="C76" i="156" s="1"/>
  <c r="C104" i="156" s="1"/>
  <c r="C126" i="156" s="1"/>
  <c r="C148" i="156" s="1"/>
  <c r="C170" i="156" s="1"/>
  <c r="L52" i="156"/>
  <c r="L77" i="156" s="1"/>
  <c r="L105" i="156" s="1"/>
  <c r="L127" i="156" s="1"/>
  <c r="L149" i="156" s="1"/>
  <c r="L193" i="156" s="1"/>
  <c r="H193" i="156"/>
  <c r="H171" i="156"/>
  <c r="H52" i="156"/>
  <c r="H77" i="156" s="1"/>
  <c r="H105" i="156" s="1"/>
  <c r="H127" i="156" s="1"/>
  <c r="H149" i="156" s="1"/>
  <c r="R52" i="156"/>
  <c r="R77" i="156" s="1"/>
  <c r="R105" i="156" s="1"/>
  <c r="R127" i="156" s="1"/>
  <c r="R149" i="156" s="1"/>
  <c r="R193" i="156" s="1"/>
  <c r="B52" i="156"/>
  <c r="B77" i="156" s="1"/>
  <c r="B105" i="156" s="1"/>
  <c r="B127" i="156" s="1"/>
  <c r="B149" i="156" s="1"/>
  <c r="B193" i="156" s="1"/>
  <c r="J170" i="156"/>
  <c r="K169" i="156"/>
  <c r="N52" i="156"/>
  <c r="N77" i="156" s="1"/>
  <c r="N105" i="156" s="1"/>
  <c r="N127" i="156" s="1"/>
  <c r="N149" i="156" s="1"/>
  <c r="N171" i="156" s="1"/>
  <c r="M51" i="156"/>
  <c r="M76" i="156" s="1"/>
  <c r="M104" i="156" s="1"/>
  <c r="M126" i="156" s="1"/>
  <c r="M148" i="156" s="1"/>
  <c r="M170" i="156" s="1"/>
  <c r="M27" i="156"/>
  <c r="P52" i="156"/>
  <c r="P77" i="156" s="1"/>
  <c r="P105" i="156" s="1"/>
  <c r="P127" i="156" s="1"/>
  <c r="P149" i="156" s="1"/>
  <c r="P193" i="156" s="1"/>
  <c r="Q192" i="156"/>
  <c r="Q170" i="156"/>
  <c r="Q51" i="156"/>
  <c r="Q76" i="156" s="1"/>
  <c r="Q104" i="156" s="1"/>
  <c r="Q126" i="156" s="1"/>
  <c r="Q148" i="156" s="1"/>
  <c r="Q27" i="156"/>
  <c r="I192" i="156"/>
  <c r="I170" i="156"/>
  <c r="I51" i="156"/>
  <c r="I76" i="156" s="1"/>
  <c r="I104" i="156" s="1"/>
  <c r="I126" i="156" s="1"/>
  <c r="I148" i="156" s="1"/>
  <c r="I27" i="156"/>
  <c r="F193" i="156"/>
  <c r="F171" i="156"/>
  <c r="F52" i="156"/>
  <c r="F77" i="156" s="1"/>
  <c r="F105" i="156" s="1"/>
  <c r="F127" i="156" s="1"/>
  <c r="F149" i="156" s="1"/>
  <c r="G170" i="156"/>
  <c r="G27" i="156"/>
  <c r="G51" i="156"/>
  <c r="G76" i="156" s="1"/>
  <c r="G104" i="156" s="1"/>
  <c r="G126" i="156" s="1"/>
  <c r="G148" i="156" s="1"/>
  <c r="G192" i="156" s="1"/>
  <c r="N192" i="156"/>
  <c r="O192" i="156"/>
  <c r="O27" i="156"/>
  <c r="O51" i="156"/>
  <c r="O76" i="156" s="1"/>
  <c r="O104" i="156" s="1"/>
  <c r="O126" i="156" s="1"/>
  <c r="O148" i="156" s="1"/>
  <c r="O170" i="156" s="1"/>
  <c r="J52" i="156"/>
  <c r="J77" i="156" s="1"/>
  <c r="J105" i="156" s="1"/>
  <c r="J127" i="156" s="1"/>
  <c r="J149" i="156" s="1"/>
  <c r="J171" i="156" s="1"/>
  <c r="K192" i="156"/>
  <c r="K27" i="156"/>
  <c r="K51" i="156"/>
  <c r="K76" i="156" s="1"/>
  <c r="K104" i="156" s="1"/>
  <c r="K126" i="156" s="1"/>
  <c r="K148" i="156" s="1"/>
  <c r="K170" i="156" s="1"/>
  <c r="N192" i="155"/>
  <c r="N27" i="155"/>
  <c r="N51" i="155"/>
  <c r="N76" i="155" s="1"/>
  <c r="N104" i="155" s="1"/>
  <c r="N126" i="155" s="1"/>
  <c r="N148" i="155" s="1"/>
  <c r="N170" i="155" s="1"/>
  <c r="F169" i="155"/>
  <c r="S169" i="155" s="1"/>
  <c r="D34" i="152" s="1"/>
  <c r="P34" i="152" s="1"/>
  <c r="E171" i="155"/>
  <c r="E193" i="155"/>
  <c r="E52" i="155"/>
  <c r="E77" i="155" s="1"/>
  <c r="E105" i="155" s="1"/>
  <c r="E127" i="155" s="1"/>
  <c r="E149" i="155" s="1"/>
  <c r="K170" i="155"/>
  <c r="K27" i="155"/>
  <c r="K51" i="155"/>
  <c r="K76" i="155" s="1"/>
  <c r="K104" i="155" s="1"/>
  <c r="K126" i="155" s="1"/>
  <c r="K148" i="155" s="1"/>
  <c r="K192" i="155" s="1"/>
  <c r="Q52" i="155"/>
  <c r="Q77" i="155" s="1"/>
  <c r="Q105" i="155" s="1"/>
  <c r="Q127" i="155" s="1"/>
  <c r="Q149" i="155" s="1"/>
  <c r="Q193" i="155" s="1"/>
  <c r="B51" i="155"/>
  <c r="B76" i="155" s="1"/>
  <c r="B104" i="155" s="1"/>
  <c r="B126" i="155" s="1"/>
  <c r="B148" i="155" s="1"/>
  <c r="B170" i="155" s="1"/>
  <c r="B27" i="155"/>
  <c r="R51" i="155"/>
  <c r="R76" i="155" s="1"/>
  <c r="R104" i="155" s="1"/>
  <c r="R126" i="155" s="1"/>
  <c r="R148" i="155" s="1"/>
  <c r="R170" i="155" s="1"/>
  <c r="R27" i="155"/>
  <c r="J27" i="155"/>
  <c r="J51" i="155"/>
  <c r="J76" i="155" s="1"/>
  <c r="J104" i="155" s="1"/>
  <c r="J126" i="155" s="1"/>
  <c r="J148" i="155" s="1"/>
  <c r="J170" i="155" s="1"/>
  <c r="P171" i="155"/>
  <c r="M192" i="155"/>
  <c r="K169" i="155"/>
  <c r="N191" i="155"/>
  <c r="I170" i="155"/>
  <c r="G52" i="155"/>
  <c r="G77" i="155" s="1"/>
  <c r="G105" i="155" s="1"/>
  <c r="G127" i="155" s="1"/>
  <c r="G149" i="155" s="1"/>
  <c r="G193" i="155" s="1"/>
  <c r="M52" i="155"/>
  <c r="M77" i="155" s="1"/>
  <c r="M105" i="155" s="1"/>
  <c r="M127" i="155" s="1"/>
  <c r="M149" i="155" s="1"/>
  <c r="M193" i="155" s="1"/>
  <c r="I193" i="155"/>
  <c r="I171" i="155"/>
  <c r="I52" i="155"/>
  <c r="I77" i="155" s="1"/>
  <c r="I105" i="155" s="1"/>
  <c r="I127" i="155" s="1"/>
  <c r="I149" i="155" s="1"/>
  <c r="C193" i="155"/>
  <c r="C171" i="155"/>
  <c r="C52" i="155"/>
  <c r="C77" i="155" s="1"/>
  <c r="C105" i="155" s="1"/>
  <c r="C127" i="155" s="1"/>
  <c r="C149" i="155" s="1"/>
  <c r="O52" i="155"/>
  <c r="O77" i="155" s="1"/>
  <c r="O105" i="155" s="1"/>
  <c r="O127" i="155" s="1"/>
  <c r="O149" i="155" s="1"/>
  <c r="O193" i="155" s="1"/>
  <c r="F51" i="155"/>
  <c r="F76" i="155" s="1"/>
  <c r="F104" i="155" s="1"/>
  <c r="F126" i="155" s="1"/>
  <c r="F148" i="155" s="1"/>
  <c r="F170" i="155" s="1"/>
  <c r="F27" i="155"/>
  <c r="P51" i="154"/>
  <c r="P76" i="154" s="1"/>
  <c r="P104" i="154" s="1"/>
  <c r="P126" i="154" s="1"/>
  <c r="P148" i="154" s="1"/>
  <c r="P192" i="154" s="1"/>
  <c r="P27" i="154"/>
  <c r="B27" i="154"/>
  <c r="B51" i="154"/>
  <c r="B76" i="154" s="1"/>
  <c r="B104" i="154" s="1"/>
  <c r="B126" i="154" s="1"/>
  <c r="B148" i="154" s="1"/>
  <c r="B170" i="154" s="1"/>
  <c r="Q52" i="154"/>
  <c r="Q77" i="154" s="1"/>
  <c r="Q105" i="154" s="1"/>
  <c r="Q127" i="154" s="1"/>
  <c r="Q149" i="154" s="1"/>
  <c r="Q193" i="154" s="1"/>
  <c r="R192" i="154"/>
  <c r="R27" i="154"/>
  <c r="R51" i="154"/>
  <c r="R76" i="154" s="1"/>
  <c r="R104" i="154" s="1"/>
  <c r="R126" i="154" s="1"/>
  <c r="R148" i="154" s="1"/>
  <c r="R170" i="154" s="1"/>
  <c r="E52" i="154"/>
  <c r="E77" i="154" s="1"/>
  <c r="E105" i="154" s="1"/>
  <c r="E127" i="154" s="1"/>
  <c r="E149" i="154" s="1"/>
  <c r="E171" i="154" s="1"/>
  <c r="F27" i="154"/>
  <c r="F51" i="154"/>
  <c r="F76" i="154" s="1"/>
  <c r="F104" i="154" s="1"/>
  <c r="F126" i="154" s="1"/>
  <c r="F148" i="154" s="1"/>
  <c r="F192" i="154" s="1"/>
  <c r="C52" i="154"/>
  <c r="C77" i="154" s="1"/>
  <c r="C105" i="154" s="1"/>
  <c r="C127" i="154" s="1"/>
  <c r="C149" i="154" s="1"/>
  <c r="C193" i="154" s="1"/>
  <c r="K170" i="154"/>
  <c r="L169" i="154"/>
  <c r="J191" i="154"/>
  <c r="O170" i="154"/>
  <c r="H169" i="154"/>
  <c r="M170" i="154"/>
  <c r="N169" i="154"/>
  <c r="I170" i="154"/>
  <c r="D170" i="154"/>
  <c r="D27" i="154"/>
  <c r="D51" i="154"/>
  <c r="D76" i="154" s="1"/>
  <c r="D104" i="154" s="1"/>
  <c r="D126" i="154" s="1"/>
  <c r="D148" i="154" s="1"/>
  <c r="D192" i="154" s="1"/>
  <c r="C192" i="154"/>
  <c r="B169" i="154"/>
  <c r="Q170" i="154"/>
  <c r="R169" i="154"/>
  <c r="E170" i="154"/>
  <c r="D169" i="154"/>
  <c r="F169" i="154"/>
  <c r="K52" i="154"/>
  <c r="K77" i="154" s="1"/>
  <c r="K105" i="154" s="1"/>
  <c r="K127" i="154" s="1"/>
  <c r="K149" i="154" s="1"/>
  <c r="K171" i="154" s="1"/>
  <c r="L192" i="154"/>
  <c r="L27" i="154"/>
  <c r="L51" i="154"/>
  <c r="L76" i="154" s="1"/>
  <c r="L104" i="154" s="1"/>
  <c r="L126" i="154" s="1"/>
  <c r="L148" i="154" s="1"/>
  <c r="L170" i="154" s="1"/>
  <c r="O52" i="154"/>
  <c r="O77" i="154" s="1"/>
  <c r="O105" i="154" s="1"/>
  <c r="O127" i="154" s="1"/>
  <c r="O149" i="154" s="1"/>
  <c r="O171" i="154" s="1"/>
  <c r="H51" i="154"/>
  <c r="H76" i="154" s="1"/>
  <c r="H104" i="154" s="1"/>
  <c r="H126" i="154" s="1"/>
  <c r="H148" i="154" s="1"/>
  <c r="H170" i="154" s="1"/>
  <c r="H27" i="154"/>
  <c r="G171" i="154"/>
  <c r="G52" i="154"/>
  <c r="G77" i="154" s="1"/>
  <c r="G105" i="154" s="1"/>
  <c r="G127" i="154" s="1"/>
  <c r="G149" i="154" s="1"/>
  <c r="G193" i="154" s="1"/>
  <c r="J51" i="154"/>
  <c r="J76" i="154" s="1"/>
  <c r="J104" i="154" s="1"/>
  <c r="J126" i="154" s="1"/>
  <c r="J148" i="154" s="1"/>
  <c r="J170" i="154" s="1"/>
  <c r="J27" i="154"/>
  <c r="M52" i="154"/>
  <c r="M77" i="154" s="1"/>
  <c r="M105" i="154" s="1"/>
  <c r="M127" i="154" s="1"/>
  <c r="M149" i="154" s="1"/>
  <c r="M193" i="154" s="1"/>
  <c r="N170" i="154"/>
  <c r="N192" i="154"/>
  <c r="N51" i="154"/>
  <c r="N76" i="154" s="1"/>
  <c r="N104" i="154" s="1"/>
  <c r="N126" i="154" s="1"/>
  <c r="N148" i="154" s="1"/>
  <c r="N27" i="154"/>
  <c r="I193" i="154"/>
  <c r="I171" i="154"/>
  <c r="I52" i="154"/>
  <c r="I77" i="154" s="1"/>
  <c r="I105" i="154" s="1"/>
  <c r="I127" i="154" s="1"/>
  <c r="I149" i="154" s="1"/>
  <c r="L27" i="153"/>
  <c r="L51" i="153"/>
  <c r="L76" i="153" s="1"/>
  <c r="L104" i="153" s="1"/>
  <c r="L126" i="153" s="1"/>
  <c r="G52" i="153"/>
  <c r="G77" i="153" s="1"/>
  <c r="G105" i="153" s="1"/>
  <c r="G127" i="153" s="1"/>
  <c r="P27" i="153"/>
  <c r="P51" i="153"/>
  <c r="P76" i="153" s="1"/>
  <c r="P104" i="153" s="1"/>
  <c r="P126" i="153" s="1"/>
  <c r="K52" i="153"/>
  <c r="K77" i="153" s="1"/>
  <c r="K105" i="153" s="1"/>
  <c r="K127" i="153" s="1"/>
  <c r="I52" i="153"/>
  <c r="I77" i="153" s="1"/>
  <c r="I105" i="153" s="1"/>
  <c r="I127" i="153" s="1"/>
  <c r="E51" i="153"/>
  <c r="E76" i="153" s="1"/>
  <c r="E104" i="153" s="1"/>
  <c r="E126" i="153" s="1"/>
  <c r="E27" i="153"/>
  <c r="G170" i="153"/>
  <c r="P169" i="153"/>
  <c r="K170" i="153"/>
  <c r="Q52" i="153"/>
  <c r="Q77" i="153" s="1"/>
  <c r="Q105" i="153" s="1"/>
  <c r="Q127" i="153" s="1"/>
  <c r="O52" i="153"/>
  <c r="O77" i="153" s="1"/>
  <c r="O105" i="153" s="1"/>
  <c r="O127" i="153" s="1"/>
  <c r="C52" i="153"/>
  <c r="C77" i="153" s="1"/>
  <c r="C105" i="153" s="1"/>
  <c r="C127" i="153" s="1"/>
  <c r="M51" i="153"/>
  <c r="M76" i="153" s="1"/>
  <c r="M104" i="153" s="1"/>
  <c r="M126" i="153" s="1"/>
  <c r="M27" i="153"/>
  <c r="H27" i="153"/>
  <c r="H51" i="153"/>
  <c r="H76" i="153" s="1"/>
  <c r="H104" i="153" s="1"/>
  <c r="H126" i="153" s="1"/>
  <c r="D51" i="153"/>
  <c r="D76" i="153" s="1"/>
  <c r="D104" i="153" s="1"/>
  <c r="D126" i="153" s="1"/>
  <c r="D27" i="153"/>
  <c r="S33" i="148"/>
  <c r="R33" i="148"/>
  <c r="G13" i="146"/>
  <c r="K13" i="146" s="1"/>
  <c r="H13" i="146"/>
  <c r="I14" i="127"/>
  <c r="K14" i="127" s="1"/>
  <c r="O13" i="127"/>
  <c r="U13" i="127"/>
  <c r="W13" i="127" s="1"/>
  <c r="D14" i="146" s="1"/>
  <c r="H14" i="146" s="1"/>
  <c r="H15" i="127"/>
  <c r="L13" i="146"/>
  <c r="P13" i="146"/>
  <c r="Q13" i="146"/>
  <c r="Q13" i="127"/>
  <c r="C14" i="146" s="1"/>
  <c r="G14" i="146" s="1"/>
  <c r="V14" i="127"/>
  <c r="P14" i="127"/>
  <c r="T14" i="127"/>
  <c r="N14" i="127"/>
  <c r="J15" i="127"/>
  <c r="C23" i="147"/>
  <c r="K23" i="147" s="1"/>
  <c r="V27" i="152"/>
  <c r="W27" i="152" s="1"/>
  <c r="X27" i="152" s="1"/>
  <c r="AA27" i="152" s="1"/>
  <c r="AD27" i="152" s="1"/>
  <c r="C24" i="147"/>
  <c r="S94" i="152" l="1"/>
  <c r="V94" i="152" s="1"/>
  <c r="W94" i="152" s="1"/>
  <c r="X94" i="152" s="1"/>
  <c r="H170" i="160"/>
  <c r="L170" i="160"/>
  <c r="B170" i="160"/>
  <c r="P192" i="160"/>
  <c r="E192" i="160"/>
  <c r="R33" i="152"/>
  <c r="R95" i="152"/>
  <c r="L192" i="159"/>
  <c r="R169" i="159"/>
  <c r="F34" i="152" s="1"/>
  <c r="R34" i="152" s="1"/>
  <c r="P192" i="159"/>
  <c r="H170" i="159"/>
  <c r="R170" i="159" s="1"/>
  <c r="F35" i="152" s="1"/>
  <c r="I170" i="159"/>
  <c r="K193" i="159"/>
  <c r="N192" i="159"/>
  <c r="C171" i="159"/>
  <c r="Q34" i="152"/>
  <c r="N171" i="158"/>
  <c r="R192" i="158"/>
  <c r="K96" i="152" s="1"/>
  <c r="R191" i="158"/>
  <c r="K95" i="152" s="1"/>
  <c r="Q95" i="152" s="1"/>
  <c r="K192" i="158"/>
  <c r="M170" i="158"/>
  <c r="H193" i="157"/>
  <c r="O192" i="157"/>
  <c r="L171" i="157"/>
  <c r="I192" i="157"/>
  <c r="R170" i="157"/>
  <c r="E35" i="152" s="1"/>
  <c r="D171" i="157"/>
  <c r="Q192" i="157"/>
  <c r="S170" i="156"/>
  <c r="J35" i="152" s="1"/>
  <c r="E192" i="156"/>
  <c r="J193" i="156"/>
  <c r="L171" i="156"/>
  <c r="C192" i="156"/>
  <c r="S170" i="155"/>
  <c r="D35" i="152" s="1"/>
  <c r="P35" i="152" s="1"/>
  <c r="S191" i="155"/>
  <c r="D95" i="152" s="1"/>
  <c r="P95" i="152" s="1"/>
  <c r="S169" i="154"/>
  <c r="I34" i="152" s="1"/>
  <c r="P170" i="154"/>
  <c r="J192" i="154"/>
  <c r="M171" i="154"/>
  <c r="H192" i="154"/>
  <c r="K193" i="154"/>
  <c r="C171" i="154"/>
  <c r="Q171" i="154"/>
  <c r="B192" i="154"/>
  <c r="L169" i="153"/>
  <c r="AE27" i="152"/>
  <c r="AF27" i="152"/>
  <c r="O33" i="152"/>
  <c r="N193" i="153"/>
  <c r="M148" i="153"/>
  <c r="M170" i="153" s="1"/>
  <c r="E148" i="153"/>
  <c r="E170" i="153" s="1"/>
  <c r="J149" i="153"/>
  <c r="J171" i="153" s="1"/>
  <c r="Q193" i="153"/>
  <c r="Q149" i="153"/>
  <c r="I149" i="153"/>
  <c r="I193" i="153" s="1"/>
  <c r="F171" i="153"/>
  <c r="B169" i="153"/>
  <c r="J148" i="153"/>
  <c r="J170" i="153" s="1"/>
  <c r="H148" i="153"/>
  <c r="H192" i="153" s="1"/>
  <c r="P192" i="153"/>
  <c r="P148" i="153"/>
  <c r="B149" i="153"/>
  <c r="B193" i="153" s="1"/>
  <c r="D170" i="153"/>
  <c r="D148" i="153"/>
  <c r="D192" i="153" s="1"/>
  <c r="C149" i="153"/>
  <c r="C193" i="153" s="1"/>
  <c r="B171" i="153"/>
  <c r="K193" i="153"/>
  <c r="K149" i="153"/>
  <c r="K171" i="153" s="1"/>
  <c r="G149" i="153"/>
  <c r="G171" i="153" s="1"/>
  <c r="B148" i="153"/>
  <c r="B170" i="153" s="1"/>
  <c r="R149" i="153"/>
  <c r="R171" i="153" s="1"/>
  <c r="H191" i="153"/>
  <c r="D191" i="153"/>
  <c r="M191" i="153"/>
  <c r="O193" i="153"/>
  <c r="O149" i="153"/>
  <c r="L148" i="153"/>
  <c r="L192" i="153" s="1"/>
  <c r="R192" i="153"/>
  <c r="R148" i="153"/>
  <c r="R170" i="153" s="1"/>
  <c r="O192" i="153"/>
  <c r="J169" i="153"/>
  <c r="P170" i="153"/>
  <c r="N170" i="160"/>
  <c r="J192" i="160"/>
  <c r="R192" i="160" s="1"/>
  <c r="L96" i="152" s="1"/>
  <c r="I170" i="160"/>
  <c r="F170" i="160"/>
  <c r="Q170" i="160"/>
  <c r="K193" i="160"/>
  <c r="M192" i="160"/>
  <c r="M52" i="160"/>
  <c r="M77" i="160" s="1"/>
  <c r="M105" i="160" s="1"/>
  <c r="M127" i="160" s="1"/>
  <c r="M149" i="160" s="1"/>
  <c r="M171" i="160" s="1"/>
  <c r="D52" i="160"/>
  <c r="D77" i="160" s="1"/>
  <c r="D105" i="160" s="1"/>
  <c r="D127" i="160" s="1"/>
  <c r="D149" i="160" s="1"/>
  <c r="D193" i="160" s="1"/>
  <c r="L52" i="160"/>
  <c r="L77" i="160" s="1"/>
  <c r="L105" i="160" s="1"/>
  <c r="L127" i="160" s="1"/>
  <c r="L149" i="160" s="1"/>
  <c r="L193" i="160" s="1"/>
  <c r="H171" i="160"/>
  <c r="H52" i="160"/>
  <c r="H77" i="160" s="1"/>
  <c r="H105" i="160" s="1"/>
  <c r="H127" i="160" s="1"/>
  <c r="H149" i="160" s="1"/>
  <c r="H193" i="160" s="1"/>
  <c r="B52" i="160"/>
  <c r="B77" i="160" s="1"/>
  <c r="B105" i="160" s="1"/>
  <c r="B127" i="160" s="1"/>
  <c r="B149" i="160" s="1"/>
  <c r="B193" i="160" s="1"/>
  <c r="P171" i="160"/>
  <c r="P52" i="160"/>
  <c r="P77" i="160" s="1"/>
  <c r="P105" i="160" s="1"/>
  <c r="P127" i="160" s="1"/>
  <c r="P149" i="160" s="1"/>
  <c r="P193" i="160" s="1"/>
  <c r="E52" i="160"/>
  <c r="E77" i="160" s="1"/>
  <c r="E105" i="160" s="1"/>
  <c r="E127" i="160" s="1"/>
  <c r="E149" i="160" s="1"/>
  <c r="E193" i="160" s="1"/>
  <c r="N171" i="160"/>
  <c r="N52" i="160"/>
  <c r="N77" i="160" s="1"/>
  <c r="N105" i="160" s="1"/>
  <c r="N127" i="160" s="1"/>
  <c r="N149" i="160" s="1"/>
  <c r="N193" i="160" s="1"/>
  <c r="J52" i="160"/>
  <c r="J77" i="160" s="1"/>
  <c r="J105" i="160" s="1"/>
  <c r="J127" i="160" s="1"/>
  <c r="J149" i="160" s="1"/>
  <c r="J193" i="160" s="1"/>
  <c r="I171" i="160"/>
  <c r="I52" i="160"/>
  <c r="I77" i="160" s="1"/>
  <c r="I105" i="160" s="1"/>
  <c r="I127" i="160" s="1"/>
  <c r="I149" i="160" s="1"/>
  <c r="I193" i="160" s="1"/>
  <c r="F52" i="160"/>
  <c r="F77" i="160" s="1"/>
  <c r="F105" i="160" s="1"/>
  <c r="F127" i="160" s="1"/>
  <c r="F149" i="160" s="1"/>
  <c r="F193" i="160" s="1"/>
  <c r="Q52" i="160"/>
  <c r="Q77" i="160" s="1"/>
  <c r="Q105" i="160" s="1"/>
  <c r="Q127" i="160" s="1"/>
  <c r="Q149" i="160" s="1"/>
  <c r="Q193" i="160" s="1"/>
  <c r="E52" i="159"/>
  <c r="E77" i="159" s="1"/>
  <c r="E105" i="159" s="1"/>
  <c r="E127" i="159" s="1"/>
  <c r="E149" i="159" s="1"/>
  <c r="E193" i="159" s="1"/>
  <c r="J171" i="159"/>
  <c r="J193" i="159"/>
  <c r="J52" i="159"/>
  <c r="J77" i="159" s="1"/>
  <c r="J105" i="159" s="1"/>
  <c r="J127" i="159" s="1"/>
  <c r="J149" i="159" s="1"/>
  <c r="G193" i="159"/>
  <c r="M192" i="159"/>
  <c r="B192" i="159"/>
  <c r="R192" i="159" s="1"/>
  <c r="F96" i="152" s="1"/>
  <c r="F192" i="159"/>
  <c r="D192" i="159"/>
  <c r="I193" i="159"/>
  <c r="I171" i="159"/>
  <c r="I52" i="159"/>
  <c r="I77" i="159" s="1"/>
  <c r="I105" i="159" s="1"/>
  <c r="I127" i="159" s="1"/>
  <c r="I149" i="159" s="1"/>
  <c r="M52" i="159"/>
  <c r="M77" i="159" s="1"/>
  <c r="M105" i="159" s="1"/>
  <c r="M127" i="159" s="1"/>
  <c r="M149" i="159" s="1"/>
  <c r="M193" i="159" s="1"/>
  <c r="B52" i="159"/>
  <c r="B77" i="159" s="1"/>
  <c r="B105" i="159" s="1"/>
  <c r="B127" i="159" s="1"/>
  <c r="B149" i="159" s="1"/>
  <c r="B193" i="159" s="1"/>
  <c r="F193" i="159"/>
  <c r="F52" i="159"/>
  <c r="F77" i="159" s="1"/>
  <c r="F105" i="159" s="1"/>
  <c r="F127" i="159" s="1"/>
  <c r="F149" i="159" s="1"/>
  <c r="F171" i="159" s="1"/>
  <c r="D193" i="159"/>
  <c r="D171" i="159"/>
  <c r="D52" i="159"/>
  <c r="D77" i="159" s="1"/>
  <c r="D105" i="159" s="1"/>
  <c r="D127" i="159" s="1"/>
  <c r="D149" i="159" s="1"/>
  <c r="H52" i="159"/>
  <c r="H77" i="159" s="1"/>
  <c r="H105" i="159" s="1"/>
  <c r="H127" i="159" s="1"/>
  <c r="H149" i="159" s="1"/>
  <c r="H193" i="159" s="1"/>
  <c r="L52" i="159"/>
  <c r="L77" i="159" s="1"/>
  <c r="L105" i="159" s="1"/>
  <c r="L127" i="159" s="1"/>
  <c r="L149" i="159" s="1"/>
  <c r="L193" i="159" s="1"/>
  <c r="Q193" i="159"/>
  <c r="Q52" i="159"/>
  <c r="Q77" i="159" s="1"/>
  <c r="Q105" i="159" s="1"/>
  <c r="Q127" i="159" s="1"/>
  <c r="Q149" i="159" s="1"/>
  <c r="Q171" i="159" s="1"/>
  <c r="P193" i="159"/>
  <c r="P171" i="159"/>
  <c r="P52" i="159"/>
  <c r="P77" i="159" s="1"/>
  <c r="P105" i="159" s="1"/>
  <c r="P127" i="159" s="1"/>
  <c r="P149" i="159" s="1"/>
  <c r="N52" i="159"/>
  <c r="N77" i="159" s="1"/>
  <c r="N105" i="159" s="1"/>
  <c r="N127" i="159" s="1"/>
  <c r="N149" i="159" s="1"/>
  <c r="N193" i="159" s="1"/>
  <c r="K171" i="158"/>
  <c r="K52" i="158"/>
  <c r="K77" i="158" s="1"/>
  <c r="K105" i="158" s="1"/>
  <c r="K127" i="158" s="1"/>
  <c r="K149" i="158" s="1"/>
  <c r="K193" i="158" s="1"/>
  <c r="O170" i="158"/>
  <c r="F193" i="158"/>
  <c r="D170" i="158"/>
  <c r="J170" i="158"/>
  <c r="P170" i="158"/>
  <c r="B170" i="158"/>
  <c r="G170" i="158"/>
  <c r="E170" i="158"/>
  <c r="L170" i="158"/>
  <c r="H170" i="158"/>
  <c r="I52" i="158"/>
  <c r="I77" i="158" s="1"/>
  <c r="I105" i="158" s="1"/>
  <c r="I127" i="158" s="1"/>
  <c r="I149" i="158" s="1"/>
  <c r="I193" i="158" s="1"/>
  <c r="Q171" i="158"/>
  <c r="Q52" i="158"/>
  <c r="Q77" i="158" s="1"/>
  <c r="Q105" i="158" s="1"/>
  <c r="Q127" i="158" s="1"/>
  <c r="Q149" i="158" s="1"/>
  <c r="Q193" i="158" s="1"/>
  <c r="C52" i="158"/>
  <c r="C77" i="158" s="1"/>
  <c r="C105" i="158" s="1"/>
  <c r="C127" i="158" s="1"/>
  <c r="C149" i="158" s="1"/>
  <c r="C171" i="158" s="1"/>
  <c r="M193" i="158"/>
  <c r="M171" i="158"/>
  <c r="M52" i="158"/>
  <c r="M77" i="158" s="1"/>
  <c r="M105" i="158" s="1"/>
  <c r="M127" i="158" s="1"/>
  <c r="M149" i="158" s="1"/>
  <c r="I170" i="158"/>
  <c r="Q170" i="158"/>
  <c r="D193" i="158"/>
  <c r="D52" i="158"/>
  <c r="D77" i="158" s="1"/>
  <c r="D105" i="158" s="1"/>
  <c r="D127" i="158" s="1"/>
  <c r="D149" i="158" s="1"/>
  <c r="D171" i="158"/>
  <c r="J193" i="158"/>
  <c r="J52" i="158"/>
  <c r="J77" i="158" s="1"/>
  <c r="J105" i="158" s="1"/>
  <c r="J127" i="158" s="1"/>
  <c r="J149" i="158" s="1"/>
  <c r="J171" i="158" s="1"/>
  <c r="P52" i="158"/>
  <c r="P77" i="158" s="1"/>
  <c r="P105" i="158" s="1"/>
  <c r="P127" i="158" s="1"/>
  <c r="P149" i="158" s="1"/>
  <c r="P193" i="158" s="1"/>
  <c r="B52" i="158"/>
  <c r="B77" i="158" s="1"/>
  <c r="B105" i="158" s="1"/>
  <c r="B127" i="158" s="1"/>
  <c r="B149" i="158" s="1"/>
  <c r="B171" i="158" s="1"/>
  <c r="G52" i="158"/>
  <c r="G77" i="158" s="1"/>
  <c r="G105" i="158" s="1"/>
  <c r="G127" i="158" s="1"/>
  <c r="G149" i="158" s="1"/>
  <c r="G171" i="158" s="1"/>
  <c r="E52" i="158"/>
  <c r="E77" i="158" s="1"/>
  <c r="E105" i="158" s="1"/>
  <c r="E127" i="158" s="1"/>
  <c r="E149" i="158" s="1"/>
  <c r="E193" i="158" s="1"/>
  <c r="L52" i="158"/>
  <c r="L77" i="158" s="1"/>
  <c r="L105" i="158" s="1"/>
  <c r="L127" i="158" s="1"/>
  <c r="L149" i="158" s="1"/>
  <c r="L193" i="158" s="1"/>
  <c r="H171" i="158"/>
  <c r="H52" i="158"/>
  <c r="H77" i="158" s="1"/>
  <c r="H105" i="158" s="1"/>
  <c r="H127" i="158" s="1"/>
  <c r="H149" i="158" s="1"/>
  <c r="H193" i="158" s="1"/>
  <c r="O52" i="158"/>
  <c r="O77" i="158" s="1"/>
  <c r="O105" i="158" s="1"/>
  <c r="O127" i="158" s="1"/>
  <c r="O149" i="158" s="1"/>
  <c r="O171" i="158" s="1"/>
  <c r="N192" i="157"/>
  <c r="G193" i="157"/>
  <c r="K192" i="157"/>
  <c r="R192" i="157" s="1"/>
  <c r="E96" i="152" s="1"/>
  <c r="F170" i="157"/>
  <c r="K52" i="157"/>
  <c r="K77" i="157" s="1"/>
  <c r="K105" i="157" s="1"/>
  <c r="K127" i="157" s="1"/>
  <c r="K149" i="157" s="1"/>
  <c r="K193" i="157" s="1"/>
  <c r="F171" i="157"/>
  <c r="F193" i="157"/>
  <c r="F52" i="157"/>
  <c r="F77" i="157" s="1"/>
  <c r="F105" i="157" s="1"/>
  <c r="F127" i="157" s="1"/>
  <c r="F149" i="157" s="1"/>
  <c r="C52" i="157"/>
  <c r="C77" i="157" s="1"/>
  <c r="C105" i="157" s="1"/>
  <c r="C127" i="157" s="1"/>
  <c r="C149" i="157" s="1"/>
  <c r="C193" i="157" s="1"/>
  <c r="J52" i="157"/>
  <c r="J77" i="157" s="1"/>
  <c r="J105" i="157" s="1"/>
  <c r="J127" i="157" s="1"/>
  <c r="J149" i="157" s="1"/>
  <c r="J171" i="157" s="1"/>
  <c r="B52" i="157"/>
  <c r="B77" i="157" s="1"/>
  <c r="B105" i="157" s="1"/>
  <c r="B127" i="157" s="1"/>
  <c r="B149" i="157" s="1"/>
  <c r="B193" i="157" s="1"/>
  <c r="M193" i="157"/>
  <c r="M171" i="157"/>
  <c r="M52" i="157"/>
  <c r="M77" i="157" s="1"/>
  <c r="M105" i="157" s="1"/>
  <c r="M127" i="157" s="1"/>
  <c r="M149" i="157" s="1"/>
  <c r="N52" i="157"/>
  <c r="N77" i="157" s="1"/>
  <c r="N105" i="157" s="1"/>
  <c r="N127" i="157" s="1"/>
  <c r="N149" i="157" s="1"/>
  <c r="N171" i="157" s="1"/>
  <c r="P52" i="157"/>
  <c r="P77" i="157" s="1"/>
  <c r="P105" i="157" s="1"/>
  <c r="P127" i="157" s="1"/>
  <c r="P149" i="157" s="1"/>
  <c r="P193" i="157" s="1"/>
  <c r="Q52" i="157"/>
  <c r="Q77" i="157" s="1"/>
  <c r="Q105" i="157" s="1"/>
  <c r="Q127" i="157" s="1"/>
  <c r="Q149" i="157" s="1"/>
  <c r="Q171" i="157" s="1"/>
  <c r="I193" i="157"/>
  <c r="I171" i="157"/>
  <c r="I52" i="157"/>
  <c r="I77" i="157" s="1"/>
  <c r="I105" i="157" s="1"/>
  <c r="I127" i="157" s="1"/>
  <c r="I149" i="157" s="1"/>
  <c r="O52" i="157"/>
  <c r="O77" i="157" s="1"/>
  <c r="O105" i="157" s="1"/>
  <c r="O127" i="157" s="1"/>
  <c r="O149" i="157" s="1"/>
  <c r="O193" i="157" s="1"/>
  <c r="E52" i="157"/>
  <c r="E77" i="157" s="1"/>
  <c r="E105" i="157" s="1"/>
  <c r="E127" i="157" s="1"/>
  <c r="E149" i="157" s="1"/>
  <c r="E193" i="157" s="1"/>
  <c r="M52" i="156"/>
  <c r="M77" i="156" s="1"/>
  <c r="M105" i="156" s="1"/>
  <c r="M127" i="156" s="1"/>
  <c r="M149" i="156" s="1"/>
  <c r="M193" i="156" s="1"/>
  <c r="R171" i="156"/>
  <c r="O171" i="156"/>
  <c r="O52" i="156"/>
  <c r="O77" i="156" s="1"/>
  <c r="O105" i="156" s="1"/>
  <c r="O127" i="156" s="1"/>
  <c r="O149" i="156" s="1"/>
  <c r="O193" i="156" s="1"/>
  <c r="P171" i="156"/>
  <c r="M192" i="156"/>
  <c r="N193" i="156"/>
  <c r="B171" i="156"/>
  <c r="C52" i="156"/>
  <c r="C77" i="156" s="1"/>
  <c r="C105" i="156" s="1"/>
  <c r="C127" i="156" s="1"/>
  <c r="C149" i="156" s="1"/>
  <c r="C171" i="156" s="1"/>
  <c r="D193" i="156"/>
  <c r="I52" i="156"/>
  <c r="I77" i="156" s="1"/>
  <c r="I105" i="156" s="1"/>
  <c r="I127" i="156" s="1"/>
  <c r="I149" i="156" s="1"/>
  <c r="I171" i="156" s="1"/>
  <c r="Q193" i="156"/>
  <c r="Q171" i="156"/>
  <c r="Q52" i="156"/>
  <c r="Q77" i="156" s="1"/>
  <c r="Q105" i="156" s="1"/>
  <c r="Q127" i="156" s="1"/>
  <c r="Q149" i="156" s="1"/>
  <c r="E52" i="156"/>
  <c r="E77" i="156" s="1"/>
  <c r="E105" i="156" s="1"/>
  <c r="E127" i="156" s="1"/>
  <c r="E149" i="156" s="1"/>
  <c r="E193" i="156" s="1"/>
  <c r="K171" i="156"/>
  <c r="K52" i="156"/>
  <c r="K77" i="156" s="1"/>
  <c r="K105" i="156" s="1"/>
  <c r="K127" i="156" s="1"/>
  <c r="K149" i="156" s="1"/>
  <c r="K193" i="156" s="1"/>
  <c r="G52" i="156"/>
  <c r="G77" i="156" s="1"/>
  <c r="G105" i="156" s="1"/>
  <c r="G127" i="156" s="1"/>
  <c r="G149" i="156" s="1"/>
  <c r="G171" i="156" s="1"/>
  <c r="F52" i="155"/>
  <c r="F77" i="155" s="1"/>
  <c r="F105" i="155" s="1"/>
  <c r="F127" i="155" s="1"/>
  <c r="F149" i="155" s="1"/>
  <c r="F193" i="155" s="1"/>
  <c r="R52" i="155"/>
  <c r="R77" i="155" s="1"/>
  <c r="R105" i="155" s="1"/>
  <c r="R127" i="155" s="1"/>
  <c r="R149" i="155" s="1"/>
  <c r="R171" i="155" s="1"/>
  <c r="B52" i="155"/>
  <c r="B77" i="155" s="1"/>
  <c r="B105" i="155" s="1"/>
  <c r="B127" i="155" s="1"/>
  <c r="B149" i="155" s="1"/>
  <c r="B193" i="155" s="1"/>
  <c r="N52" i="155"/>
  <c r="N77" i="155" s="1"/>
  <c r="N105" i="155" s="1"/>
  <c r="N127" i="155" s="1"/>
  <c r="N149" i="155" s="1"/>
  <c r="N193" i="155" s="1"/>
  <c r="F192" i="155"/>
  <c r="M171" i="155"/>
  <c r="J192" i="155"/>
  <c r="R192" i="155"/>
  <c r="B192" i="155"/>
  <c r="K52" i="155"/>
  <c r="K77" i="155" s="1"/>
  <c r="K105" i="155" s="1"/>
  <c r="K127" i="155" s="1"/>
  <c r="K149" i="155" s="1"/>
  <c r="K193" i="155" s="1"/>
  <c r="O171" i="155"/>
  <c r="G171" i="155"/>
  <c r="J52" i="155"/>
  <c r="J77" i="155" s="1"/>
  <c r="J105" i="155" s="1"/>
  <c r="J127" i="155" s="1"/>
  <c r="J149" i="155" s="1"/>
  <c r="J193" i="155" s="1"/>
  <c r="Q171" i="155"/>
  <c r="N52" i="154"/>
  <c r="N77" i="154" s="1"/>
  <c r="N105" i="154" s="1"/>
  <c r="N127" i="154" s="1"/>
  <c r="N149" i="154" s="1"/>
  <c r="N171" i="154" s="1"/>
  <c r="O193" i="154"/>
  <c r="D171" i="154"/>
  <c r="D52" i="154"/>
  <c r="D77" i="154" s="1"/>
  <c r="D105" i="154" s="1"/>
  <c r="D127" i="154" s="1"/>
  <c r="D149" i="154" s="1"/>
  <c r="D193" i="154" s="1"/>
  <c r="F170" i="154"/>
  <c r="S170" i="154" s="1"/>
  <c r="I35" i="152" s="1"/>
  <c r="E193" i="154"/>
  <c r="P52" i="154"/>
  <c r="P77" i="154" s="1"/>
  <c r="P105" i="154" s="1"/>
  <c r="P127" i="154" s="1"/>
  <c r="P149" i="154" s="1"/>
  <c r="P193" i="154" s="1"/>
  <c r="B52" i="154"/>
  <c r="B77" i="154" s="1"/>
  <c r="B105" i="154" s="1"/>
  <c r="B127" i="154" s="1"/>
  <c r="B149" i="154" s="1"/>
  <c r="B171" i="154" s="1"/>
  <c r="H193" i="154"/>
  <c r="H52" i="154"/>
  <c r="H77" i="154" s="1"/>
  <c r="H105" i="154" s="1"/>
  <c r="H127" i="154" s="1"/>
  <c r="H149" i="154" s="1"/>
  <c r="H171" i="154" s="1"/>
  <c r="L52" i="154"/>
  <c r="L77" i="154" s="1"/>
  <c r="L105" i="154" s="1"/>
  <c r="L127" i="154" s="1"/>
  <c r="L149" i="154" s="1"/>
  <c r="L171" i="154" s="1"/>
  <c r="R52" i="154"/>
  <c r="R77" i="154" s="1"/>
  <c r="R105" i="154" s="1"/>
  <c r="R127" i="154" s="1"/>
  <c r="R149" i="154" s="1"/>
  <c r="R193" i="154" s="1"/>
  <c r="J52" i="154"/>
  <c r="J77" i="154" s="1"/>
  <c r="J105" i="154" s="1"/>
  <c r="J127" i="154" s="1"/>
  <c r="J149" i="154" s="1"/>
  <c r="J171" i="154" s="1"/>
  <c r="F193" i="154"/>
  <c r="F171" i="154"/>
  <c r="F52" i="154"/>
  <c r="F77" i="154" s="1"/>
  <c r="F105" i="154" s="1"/>
  <c r="F127" i="154" s="1"/>
  <c r="F149" i="154" s="1"/>
  <c r="Q171" i="153"/>
  <c r="M52" i="153"/>
  <c r="M77" i="153" s="1"/>
  <c r="M105" i="153" s="1"/>
  <c r="M127" i="153" s="1"/>
  <c r="O171" i="153"/>
  <c r="E192" i="153"/>
  <c r="L52" i="153"/>
  <c r="L77" i="153" s="1"/>
  <c r="L105" i="153" s="1"/>
  <c r="L127" i="153" s="1"/>
  <c r="L149" i="153" s="1"/>
  <c r="L193" i="153" s="1"/>
  <c r="H52" i="153"/>
  <c r="H77" i="153" s="1"/>
  <c r="H105" i="153" s="1"/>
  <c r="H127" i="153" s="1"/>
  <c r="P52" i="153"/>
  <c r="P77" i="153" s="1"/>
  <c r="P105" i="153" s="1"/>
  <c r="P127" i="153" s="1"/>
  <c r="E52" i="153"/>
  <c r="E77" i="153" s="1"/>
  <c r="E105" i="153" s="1"/>
  <c r="E127" i="153" s="1"/>
  <c r="D52" i="153"/>
  <c r="D77" i="153" s="1"/>
  <c r="D105" i="153" s="1"/>
  <c r="D127" i="153" s="1"/>
  <c r="D149" i="153" s="1"/>
  <c r="D171" i="153" s="1"/>
  <c r="Q58" i="146"/>
  <c r="P58" i="146"/>
  <c r="K58" i="146"/>
  <c r="L58" i="146"/>
  <c r="R13" i="146"/>
  <c r="V13" i="146" s="1"/>
  <c r="M13" i="146"/>
  <c r="U13" i="146" s="1"/>
  <c r="W13" i="146" s="1"/>
  <c r="Q14" i="146"/>
  <c r="P14" i="146"/>
  <c r="H16" i="127"/>
  <c r="T15" i="127"/>
  <c r="N15" i="127"/>
  <c r="I15" i="127"/>
  <c r="K14" i="146"/>
  <c r="L14" i="146"/>
  <c r="J16" i="127"/>
  <c r="P15" i="127"/>
  <c r="V15" i="127"/>
  <c r="U14" i="127"/>
  <c r="W14" i="127" s="1"/>
  <c r="D15" i="146" s="1"/>
  <c r="H15" i="146" s="1"/>
  <c r="O14" i="127"/>
  <c r="Q14" i="127" s="1"/>
  <c r="C15" i="146" s="1"/>
  <c r="G15" i="146" s="1"/>
  <c r="S23" i="147"/>
  <c r="V28" i="152"/>
  <c r="W28" i="152" s="1"/>
  <c r="X28" i="152" s="1"/>
  <c r="AA28" i="152" s="1"/>
  <c r="AD28" i="152" s="1"/>
  <c r="K24" i="147"/>
  <c r="S24" i="147"/>
  <c r="C25" i="147"/>
  <c r="B171" i="160" l="1"/>
  <c r="M193" i="160"/>
  <c r="R193" i="160" s="1"/>
  <c r="L97" i="152" s="1"/>
  <c r="J171" i="160"/>
  <c r="D171" i="160"/>
  <c r="R170" i="160"/>
  <c r="L35" i="152" s="1"/>
  <c r="R35" i="152" s="1"/>
  <c r="R96" i="152"/>
  <c r="Q171" i="160"/>
  <c r="S33" i="152"/>
  <c r="R193" i="159"/>
  <c r="F97" i="152" s="1"/>
  <c r="N171" i="159"/>
  <c r="H171" i="159"/>
  <c r="M171" i="159"/>
  <c r="B193" i="158"/>
  <c r="R193" i="158" s="1"/>
  <c r="K97" i="152" s="1"/>
  <c r="R170" i="158"/>
  <c r="K35" i="152" s="1"/>
  <c r="Q35" i="152" s="1"/>
  <c r="Q96" i="152"/>
  <c r="E171" i="158"/>
  <c r="R171" i="158" s="1"/>
  <c r="K36" i="152" s="1"/>
  <c r="O171" i="157"/>
  <c r="N193" i="157"/>
  <c r="R193" i="157"/>
  <c r="E97" i="152" s="1"/>
  <c r="C171" i="157"/>
  <c r="Q193" i="157"/>
  <c r="B171" i="157"/>
  <c r="C193" i="156"/>
  <c r="G193" i="156"/>
  <c r="I193" i="156"/>
  <c r="M171" i="156"/>
  <c r="S192" i="156"/>
  <c r="J96" i="152" s="1"/>
  <c r="S193" i="155"/>
  <c r="D97" i="152" s="1"/>
  <c r="J171" i="155"/>
  <c r="B171" i="155"/>
  <c r="F171" i="155"/>
  <c r="S192" i="155"/>
  <c r="D96" i="152" s="1"/>
  <c r="S192" i="154"/>
  <c r="I96" i="152" s="1"/>
  <c r="J193" i="154"/>
  <c r="P171" i="154"/>
  <c r="N193" i="154"/>
  <c r="B193" i="154"/>
  <c r="AF28" i="152"/>
  <c r="AE28" i="152"/>
  <c r="B192" i="153"/>
  <c r="S169" i="153"/>
  <c r="C34" i="152" s="1"/>
  <c r="S191" i="153"/>
  <c r="C95" i="152" s="1"/>
  <c r="O95" i="152" s="1"/>
  <c r="S95" i="152" s="1"/>
  <c r="V95" i="152" s="1"/>
  <c r="W95" i="152" s="1"/>
  <c r="X95" i="152" s="1"/>
  <c r="D193" i="153"/>
  <c r="I171" i="153"/>
  <c r="J192" i="153"/>
  <c r="S192" i="153" s="1"/>
  <c r="C96" i="152" s="1"/>
  <c r="O96" i="152" s="1"/>
  <c r="P149" i="153"/>
  <c r="P193" i="153" s="1"/>
  <c r="L171" i="153"/>
  <c r="G193" i="153"/>
  <c r="L170" i="153"/>
  <c r="R193" i="153"/>
  <c r="J193" i="153"/>
  <c r="M192" i="153"/>
  <c r="H149" i="153"/>
  <c r="H193" i="153" s="1"/>
  <c r="E149" i="153"/>
  <c r="E193" i="153" s="1"/>
  <c r="M149" i="153"/>
  <c r="M171" i="153" s="1"/>
  <c r="C171" i="153"/>
  <c r="H170" i="153"/>
  <c r="S170" i="153" s="1"/>
  <c r="C35" i="152" s="1"/>
  <c r="E171" i="153"/>
  <c r="P171" i="153"/>
  <c r="F171" i="160"/>
  <c r="E171" i="160"/>
  <c r="L171" i="160"/>
  <c r="L171" i="159"/>
  <c r="B171" i="159"/>
  <c r="E171" i="159"/>
  <c r="O193" i="158"/>
  <c r="G193" i="158"/>
  <c r="C193" i="158"/>
  <c r="L171" i="158"/>
  <c r="P171" i="158"/>
  <c r="I171" i="158"/>
  <c r="E171" i="157"/>
  <c r="P171" i="157"/>
  <c r="J193" i="157"/>
  <c r="K171" i="157"/>
  <c r="E171" i="156"/>
  <c r="S171" i="156" s="1"/>
  <c r="J36" i="152" s="1"/>
  <c r="R193" i="155"/>
  <c r="K171" i="155"/>
  <c r="N171" i="155"/>
  <c r="L193" i="154"/>
  <c r="R171" i="154"/>
  <c r="S171" i="154" s="1"/>
  <c r="I36" i="152" s="1"/>
  <c r="M193" i="153"/>
  <c r="M58" i="146"/>
  <c r="U58" i="146" s="1"/>
  <c r="R58" i="146"/>
  <c r="V58" i="146" s="1"/>
  <c r="R14" i="146"/>
  <c r="V14" i="146" s="1"/>
  <c r="P15" i="146"/>
  <c r="Q15" i="146"/>
  <c r="I16" i="127"/>
  <c r="W58" i="146"/>
  <c r="V16" i="127"/>
  <c r="P16" i="127"/>
  <c r="U15" i="127"/>
  <c r="W15" i="127" s="1"/>
  <c r="D16" i="146" s="1"/>
  <c r="O15" i="127"/>
  <c r="Q15" i="127" s="1"/>
  <c r="C16" i="146" s="1"/>
  <c r="N16" i="127"/>
  <c r="T16" i="127"/>
  <c r="K16" i="127"/>
  <c r="C16" i="148" s="1"/>
  <c r="L15" i="146"/>
  <c r="K15" i="146"/>
  <c r="H17" i="127"/>
  <c r="K15" i="127"/>
  <c r="C15" i="148" s="1"/>
  <c r="J17" i="127"/>
  <c r="M14" i="146"/>
  <c r="U14" i="146" s="1"/>
  <c r="V29" i="152"/>
  <c r="W29" i="152" s="1"/>
  <c r="X29" i="152" s="1"/>
  <c r="AA29" i="152" s="1"/>
  <c r="AD29" i="152" s="1"/>
  <c r="C26" i="147"/>
  <c r="S25" i="147"/>
  <c r="K25" i="147"/>
  <c r="P96" i="152" l="1"/>
  <c r="R97" i="152"/>
  <c r="R171" i="160"/>
  <c r="L36" i="152" s="1"/>
  <c r="R171" i="159"/>
  <c r="F36" i="152" s="1"/>
  <c r="Q97" i="152"/>
  <c r="R171" i="157"/>
  <c r="E36" i="152" s="1"/>
  <c r="Q36" i="152" s="1"/>
  <c r="S193" i="156"/>
  <c r="J97" i="152" s="1"/>
  <c r="P97" i="152" s="1"/>
  <c r="S171" i="155"/>
  <c r="D36" i="152" s="1"/>
  <c r="P36" i="152" s="1"/>
  <c r="S96" i="152"/>
  <c r="V96" i="152" s="1"/>
  <c r="W96" i="152" s="1"/>
  <c r="X96" i="152" s="1"/>
  <c r="S193" i="154"/>
  <c r="I97" i="152" s="1"/>
  <c r="O35" i="152"/>
  <c r="S35" i="152" s="1"/>
  <c r="H171" i="153"/>
  <c r="O34" i="152"/>
  <c r="S34" i="152" s="1"/>
  <c r="AE29" i="152"/>
  <c r="AF29" i="152"/>
  <c r="S193" i="153"/>
  <c r="C97" i="152" s="1"/>
  <c r="S171" i="153"/>
  <c r="C36" i="152" s="1"/>
  <c r="Z13" i="146"/>
  <c r="W14" i="146"/>
  <c r="I17" i="127"/>
  <c r="G16" i="148"/>
  <c r="F16" i="148"/>
  <c r="J16" i="148"/>
  <c r="I16" i="148"/>
  <c r="H16" i="148"/>
  <c r="H18" i="127"/>
  <c r="U16" i="127"/>
  <c r="W16" i="127" s="1"/>
  <c r="D17" i="146" s="1"/>
  <c r="O16" i="127"/>
  <c r="Q16" i="127" s="1"/>
  <c r="C17" i="146" s="1"/>
  <c r="V17" i="127"/>
  <c r="P17" i="127"/>
  <c r="H15" i="148"/>
  <c r="G15" i="148"/>
  <c r="F15" i="148"/>
  <c r="J15" i="148"/>
  <c r="I15" i="148"/>
  <c r="J18" i="127"/>
  <c r="T17" i="127"/>
  <c r="N17" i="127"/>
  <c r="K17" i="127"/>
  <c r="C17" i="148" s="1"/>
  <c r="M15" i="146"/>
  <c r="U15" i="146" s="1"/>
  <c r="R15" i="146"/>
  <c r="V15" i="146" s="1"/>
  <c r="V30" i="152"/>
  <c r="W30" i="152" s="1"/>
  <c r="X30" i="152" s="1"/>
  <c r="AA30" i="152" s="1"/>
  <c r="AD30" i="152" s="1"/>
  <c r="K26" i="147"/>
  <c r="S26" i="147"/>
  <c r="C27" i="147"/>
  <c r="R36" i="152" l="1"/>
  <c r="O97" i="152"/>
  <c r="S97" i="152" s="1"/>
  <c r="V97" i="152" s="1"/>
  <c r="W97" i="152" s="1"/>
  <c r="X97" i="152" s="1"/>
  <c r="AE30" i="152"/>
  <c r="AF30" i="152"/>
  <c r="O36" i="152"/>
  <c r="S36" i="152" s="1"/>
  <c r="K15" i="148"/>
  <c r="N15" i="148" s="1"/>
  <c r="K16" i="148"/>
  <c r="N16" i="148" s="1"/>
  <c r="E14" i="147"/>
  <c r="M14" i="147" s="1"/>
  <c r="AC13" i="146"/>
  <c r="Z14" i="146"/>
  <c r="W15" i="146"/>
  <c r="I18" i="127"/>
  <c r="K18" i="127" s="1"/>
  <c r="C18" i="148" s="1"/>
  <c r="H17" i="148"/>
  <c r="G17" i="148"/>
  <c r="F17" i="148"/>
  <c r="J17" i="148"/>
  <c r="I17" i="148"/>
  <c r="H19" i="127"/>
  <c r="J19" i="127"/>
  <c r="T18" i="127"/>
  <c r="N18" i="127"/>
  <c r="U17" i="127"/>
  <c r="W17" i="127" s="1"/>
  <c r="D18" i="146" s="1"/>
  <c r="O17" i="127"/>
  <c r="Q17" i="127" s="1"/>
  <c r="C18" i="146" s="1"/>
  <c r="V18" i="127"/>
  <c r="P18" i="127"/>
  <c r="S27" i="147"/>
  <c r="K27" i="147"/>
  <c r="V31" i="152"/>
  <c r="W31" i="152" s="1"/>
  <c r="X31" i="152" s="1"/>
  <c r="AA31" i="152" s="1"/>
  <c r="AD31" i="152" s="1"/>
  <c r="C28" i="147"/>
  <c r="AE31" i="152" l="1"/>
  <c r="AF31" i="152"/>
  <c r="D18" i="147"/>
  <c r="L18" i="147" s="1"/>
  <c r="D17" i="147"/>
  <c r="K17" i="148"/>
  <c r="N17" i="148" s="1"/>
  <c r="E15" i="147"/>
  <c r="AC14" i="146"/>
  <c r="L63" i="146"/>
  <c r="K63" i="146"/>
  <c r="P63" i="146"/>
  <c r="R63" i="146" s="1"/>
  <c r="V63" i="146" s="1"/>
  <c r="Q63" i="146"/>
  <c r="AD13" i="146"/>
  <c r="AE13" i="146"/>
  <c r="T18" i="147"/>
  <c r="U14" i="147"/>
  <c r="M15" i="147"/>
  <c r="U15" i="147"/>
  <c r="Z15" i="146"/>
  <c r="V19" i="127"/>
  <c r="P19" i="127"/>
  <c r="H20" i="127"/>
  <c r="I19" i="127"/>
  <c r="K19" i="127" s="1"/>
  <c r="C19" i="148" s="1"/>
  <c r="J18" i="148"/>
  <c r="I18" i="148"/>
  <c r="H18" i="148"/>
  <c r="G18" i="148"/>
  <c r="F18" i="148"/>
  <c r="T19" i="127"/>
  <c r="N19" i="127"/>
  <c r="O18" i="127"/>
  <c r="Q18" i="127" s="1"/>
  <c r="C19" i="146" s="1"/>
  <c r="U18" i="127"/>
  <c r="W18" i="127" s="1"/>
  <c r="D19" i="146" s="1"/>
  <c r="J20" i="127"/>
  <c r="C29" i="147"/>
  <c r="K28" i="147"/>
  <c r="S28" i="147"/>
  <c r="V32" i="152"/>
  <c r="W32" i="152" s="1"/>
  <c r="X32" i="152" s="1"/>
  <c r="AA32" i="152" s="1"/>
  <c r="AD32" i="152" s="1"/>
  <c r="AF32" i="152" l="1"/>
  <c r="AE32" i="152"/>
  <c r="D19" i="147"/>
  <c r="S14" i="148"/>
  <c r="R14" i="148"/>
  <c r="K18" i="148"/>
  <c r="N18" i="148" s="1"/>
  <c r="S15" i="148"/>
  <c r="R15" i="148"/>
  <c r="E16" i="147"/>
  <c r="M16" i="147" s="1"/>
  <c r="AC15" i="146"/>
  <c r="M63" i="146"/>
  <c r="U63" i="146" s="1"/>
  <c r="W63" i="146" s="1"/>
  <c r="Z18" i="146" s="1"/>
  <c r="AD14" i="146"/>
  <c r="AE14" i="146"/>
  <c r="N20" i="127"/>
  <c r="T20" i="127"/>
  <c r="I20" i="127"/>
  <c r="J19" i="148"/>
  <c r="I19" i="148"/>
  <c r="H19" i="148"/>
  <c r="G19" i="148"/>
  <c r="F19" i="148"/>
  <c r="J21" i="127"/>
  <c r="V20" i="127"/>
  <c r="P20" i="127"/>
  <c r="T17" i="147"/>
  <c r="L17" i="147"/>
  <c r="U19" i="127"/>
  <c r="W19" i="127" s="1"/>
  <c r="D20" i="146" s="1"/>
  <c r="O19" i="127"/>
  <c r="Q19" i="127" s="1"/>
  <c r="C20" i="146" s="1"/>
  <c r="L19" i="147"/>
  <c r="T19" i="147"/>
  <c r="H21" i="127"/>
  <c r="C30" i="147"/>
  <c r="K30" i="147" s="1"/>
  <c r="S29" i="147"/>
  <c r="K29" i="147"/>
  <c r="V33" i="152"/>
  <c r="W33" i="152" s="1"/>
  <c r="X33" i="152" s="1"/>
  <c r="AA33" i="152" s="1"/>
  <c r="AD33" i="152" s="1"/>
  <c r="AF33" i="152" l="1"/>
  <c r="AE33" i="152"/>
  <c r="K19" i="148"/>
  <c r="N19" i="148" s="1"/>
  <c r="D21" i="147" s="1"/>
  <c r="D20" i="147"/>
  <c r="S16" i="148"/>
  <c r="R16" i="148"/>
  <c r="E19" i="147"/>
  <c r="U19" i="147" s="1"/>
  <c r="AC18" i="146"/>
  <c r="AE15" i="146"/>
  <c r="AD15" i="146"/>
  <c r="U16" i="147"/>
  <c r="I21" i="127"/>
  <c r="V21" i="127"/>
  <c r="P21" i="127"/>
  <c r="T21" i="127"/>
  <c r="N21" i="127"/>
  <c r="K21" i="127"/>
  <c r="C21" i="148" s="1"/>
  <c r="U20" i="127"/>
  <c r="W20" i="127" s="1"/>
  <c r="D21" i="146" s="1"/>
  <c r="O20" i="127"/>
  <c r="Q20" i="127" s="1"/>
  <c r="C21" i="146" s="1"/>
  <c r="K20" i="127"/>
  <c r="C20" i="148" s="1"/>
  <c r="H22" i="127"/>
  <c r="J22" i="127"/>
  <c r="S30" i="147"/>
  <c r="C31" i="147"/>
  <c r="K31" i="147" s="1"/>
  <c r="V34" i="152"/>
  <c r="W34" i="152" s="1"/>
  <c r="X34" i="152" s="1"/>
  <c r="AA34" i="152" s="1"/>
  <c r="AD34" i="152" s="1"/>
  <c r="AF34" i="152" l="1"/>
  <c r="AE34" i="152"/>
  <c r="M19" i="147"/>
  <c r="S18" i="148"/>
  <c r="S17" i="148"/>
  <c r="R17" i="148"/>
  <c r="AE18" i="146"/>
  <c r="AD18" i="146"/>
  <c r="L20" i="147"/>
  <c r="T20" i="147"/>
  <c r="I22" i="127"/>
  <c r="P22" i="127"/>
  <c r="V22" i="127"/>
  <c r="H23" i="127"/>
  <c r="J23" i="127"/>
  <c r="T22" i="127"/>
  <c r="N22" i="127"/>
  <c r="K22" i="127"/>
  <c r="C22" i="148" s="1"/>
  <c r="L21" i="147"/>
  <c r="T21" i="147"/>
  <c r="I20" i="148"/>
  <c r="H20" i="148"/>
  <c r="G20" i="148"/>
  <c r="F20" i="148"/>
  <c r="J20" i="148"/>
  <c r="H21" i="148"/>
  <c r="G21" i="148"/>
  <c r="F21" i="148"/>
  <c r="J21" i="148"/>
  <c r="I21" i="148"/>
  <c r="U21" i="127"/>
  <c r="W21" i="127" s="1"/>
  <c r="D22" i="146" s="1"/>
  <c r="O21" i="127"/>
  <c r="Q21" i="127" s="1"/>
  <c r="C22" i="146" s="1"/>
  <c r="S31" i="147"/>
  <c r="C32" i="147"/>
  <c r="S32" i="147" s="1"/>
  <c r="V36" i="152"/>
  <c r="W36" i="152" s="1"/>
  <c r="X36" i="152" s="1"/>
  <c r="AA36" i="152" s="1"/>
  <c r="AD36" i="152" s="1"/>
  <c r="V35" i="152"/>
  <c r="W35" i="152" s="1"/>
  <c r="X35" i="152" s="1"/>
  <c r="AA35" i="152" s="1"/>
  <c r="AD35" i="152" s="1"/>
  <c r="AF36" i="152" l="1"/>
  <c r="AE36" i="152"/>
  <c r="AD38" i="152"/>
  <c r="AE35" i="152"/>
  <c r="AF35" i="152"/>
  <c r="R18" i="148"/>
  <c r="K21" i="148"/>
  <c r="N21" i="148" s="1"/>
  <c r="K20" i="148"/>
  <c r="N20" i="148" s="1"/>
  <c r="I23" i="127"/>
  <c r="H24" i="127"/>
  <c r="F22" i="148"/>
  <c r="J22" i="148"/>
  <c r="I22" i="148"/>
  <c r="H22" i="148"/>
  <c r="G22" i="148"/>
  <c r="U22" i="127"/>
  <c r="W22" i="127" s="1"/>
  <c r="D23" i="146" s="1"/>
  <c r="O22" i="127"/>
  <c r="Q22" i="127" s="1"/>
  <c r="C23" i="146" s="1"/>
  <c r="J24" i="127"/>
  <c r="K23" i="127"/>
  <c r="C23" i="148" s="1"/>
  <c r="T23" i="127"/>
  <c r="N23" i="127"/>
  <c r="V23" i="127"/>
  <c r="P23" i="127"/>
  <c r="K32" i="147"/>
  <c r="C33" i="147"/>
  <c r="AF38" i="152" l="1"/>
  <c r="AE38" i="152"/>
  <c r="D22" i="147"/>
  <c r="D23" i="147"/>
  <c r="T23" i="147" s="1"/>
  <c r="K22" i="148"/>
  <c r="N22" i="148" s="1"/>
  <c r="K68" i="146"/>
  <c r="L68" i="146"/>
  <c r="P68" i="146"/>
  <c r="Q68" i="146"/>
  <c r="J25" i="127"/>
  <c r="N24" i="127"/>
  <c r="T24" i="127"/>
  <c r="I24" i="127"/>
  <c r="K24" i="127" s="1"/>
  <c r="C24" i="148" s="1"/>
  <c r="L23" i="147"/>
  <c r="P24" i="127"/>
  <c r="V24" i="127"/>
  <c r="G23" i="148"/>
  <c r="F23" i="148"/>
  <c r="J23" i="148"/>
  <c r="I23" i="148"/>
  <c r="H23" i="148"/>
  <c r="U23" i="127"/>
  <c r="W23" i="127" s="1"/>
  <c r="D24" i="146" s="1"/>
  <c r="O23" i="127"/>
  <c r="Q23" i="127" s="1"/>
  <c r="C24" i="146" s="1"/>
  <c r="T22" i="147"/>
  <c r="L22" i="147"/>
  <c r="H25" i="127"/>
  <c r="C34" i="147"/>
  <c r="K34" i="147" s="1"/>
  <c r="S33" i="147"/>
  <c r="K33" i="147"/>
  <c r="R68" i="146" l="1"/>
  <c r="V68" i="146" s="1"/>
  <c r="M68" i="146"/>
  <c r="U68" i="146" s="1"/>
  <c r="W68" i="146" s="1"/>
  <c r="Z23" i="146" s="1"/>
  <c r="D24" i="147"/>
  <c r="T24" i="147" s="1"/>
  <c r="S20" i="148"/>
  <c r="R20" i="148"/>
  <c r="S19" i="148"/>
  <c r="R19" i="148"/>
  <c r="K23" i="148"/>
  <c r="N23" i="148" s="1"/>
  <c r="O24" i="127"/>
  <c r="U24" i="127"/>
  <c r="J24" i="148"/>
  <c r="I24" i="148"/>
  <c r="H24" i="148"/>
  <c r="G24" i="148"/>
  <c r="F24" i="148"/>
  <c r="Q24" i="127"/>
  <c r="C25" i="146" s="1"/>
  <c r="J26" i="127"/>
  <c r="I25" i="127"/>
  <c r="K25" i="127" s="1"/>
  <c r="C25" i="148" s="1"/>
  <c r="H26" i="127"/>
  <c r="N25" i="127"/>
  <c r="T25" i="127"/>
  <c r="W24" i="127"/>
  <c r="D25" i="146" s="1"/>
  <c r="V25" i="127"/>
  <c r="P25" i="127"/>
  <c r="C35" i="147"/>
  <c r="K35" i="147" s="1"/>
  <c r="P38" i="147" s="1"/>
  <c r="AA38" i="152"/>
  <c r="S34" i="147"/>
  <c r="L24" i="147" l="1"/>
  <c r="D25" i="147"/>
  <c r="T25" i="147" s="1"/>
  <c r="S21" i="148"/>
  <c r="R21" i="148"/>
  <c r="K24" i="148"/>
  <c r="N24" i="148" s="1"/>
  <c r="E24" i="147"/>
  <c r="M24" i="147" s="1"/>
  <c r="AC23" i="146"/>
  <c r="L25" i="147"/>
  <c r="T26" i="127"/>
  <c r="K26" i="127"/>
  <c r="C26" i="148" s="1"/>
  <c r="N26" i="127"/>
  <c r="J27" i="127"/>
  <c r="I26" i="127"/>
  <c r="F25" i="148"/>
  <c r="J25" i="148"/>
  <c r="I25" i="148"/>
  <c r="H25" i="148"/>
  <c r="G25" i="148"/>
  <c r="P26" i="127"/>
  <c r="V26" i="127"/>
  <c r="O25" i="127"/>
  <c r="Q25" i="127" s="1"/>
  <c r="C26" i="146" s="1"/>
  <c r="U25" i="127"/>
  <c r="W25" i="127" s="1"/>
  <c r="D26" i="146" s="1"/>
  <c r="H27" i="127"/>
  <c r="S35" i="147"/>
  <c r="X38" i="147" s="1"/>
  <c r="U24" i="147" l="1"/>
  <c r="D26" i="147"/>
  <c r="T26" i="147" s="1"/>
  <c r="S22" i="148"/>
  <c r="R22" i="148"/>
  <c r="K25" i="148"/>
  <c r="N25" i="148" s="1"/>
  <c r="AE23" i="146"/>
  <c r="AD23" i="146"/>
  <c r="L26" i="147"/>
  <c r="H26" i="148"/>
  <c r="G26" i="148"/>
  <c r="F26" i="148"/>
  <c r="J26" i="148"/>
  <c r="I26" i="148"/>
  <c r="T27" i="127"/>
  <c r="N27" i="127"/>
  <c r="O26" i="127"/>
  <c r="Q26" i="127" s="1"/>
  <c r="C27" i="146" s="1"/>
  <c r="U26" i="127"/>
  <c r="W26" i="127" s="1"/>
  <c r="D27" i="146" s="1"/>
  <c r="J28" i="127"/>
  <c r="P27" i="127"/>
  <c r="V27" i="127"/>
  <c r="H28" i="127"/>
  <c r="I27" i="127"/>
  <c r="K27" i="127" s="1"/>
  <c r="C27" i="148" s="1"/>
  <c r="D27" i="147" l="1"/>
  <c r="T27" i="147" s="1"/>
  <c r="S23" i="148"/>
  <c r="R23" i="148"/>
  <c r="K26" i="148"/>
  <c r="N26" i="148" s="1"/>
  <c r="L27" i="147"/>
  <c r="H27" i="148"/>
  <c r="G27" i="148"/>
  <c r="F27" i="148"/>
  <c r="J27" i="148"/>
  <c r="I27" i="148"/>
  <c r="H29" i="127"/>
  <c r="J29" i="127"/>
  <c r="O27" i="127"/>
  <c r="Q27" i="127" s="1"/>
  <c r="C28" i="146" s="1"/>
  <c r="U27" i="127"/>
  <c r="V28" i="127"/>
  <c r="P28" i="127"/>
  <c r="N28" i="127"/>
  <c r="T28" i="127"/>
  <c r="I28" i="127"/>
  <c r="K28" i="127" s="1"/>
  <c r="C28" i="148" s="1"/>
  <c r="W27" i="127"/>
  <c r="D28" i="146" s="1"/>
  <c r="D28" i="147" l="1"/>
  <c r="T28" i="147" s="1"/>
  <c r="S24" i="148"/>
  <c r="R24" i="148"/>
  <c r="K27" i="148"/>
  <c r="N27" i="148" s="1"/>
  <c r="P73" i="146"/>
  <c r="Q73" i="146"/>
  <c r="K73" i="146"/>
  <c r="L73" i="146"/>
  <c r="J28" i="148"/>
  <c r="I28" i="148"/>
  <c r="H28" i="148"/>
  <c r="G28" i="148"/>
  <c r="F28" i="148"/>
  <c r="J30" i="127"/>
  <c r="I29" i="127"/>
  <c r="K29" i="127" s="1"/>
  <c r="C29" i="148" s="1"/>
  <c r="L28" i="147"/>
  <c r="V29" i="127"/>
  <c r="P29" i="127"/>
  <c r="H30" i="127"/>
  <c r="U28" i="127"/>
  <c r="W28" i="127" s="1"/>
  <c r="D29" i="146" s="1"/>
  <c r="O28" i="127"/>
  <c r="Q28" i="127" s="1"/>
  <c r="C29" i="146" s="1"/>
  <c r="N29" i="127"/>
  <c r="T29" i="127"/>
  <c r="M73" i="146" l="1"/>
  <c r="U73" i="146" s="1"/>
  <c r="W73" i="146" s="1"/>
  <c r="Z28" i="146" s="1"/>
  <c r="AC28" i="146" s="1"/>
  <c r="R73" i="146"/>
  <c r="V73" i="146" s="1"/>
  <c r="D29" i="147"/>
  <c r="T29" i="147" s="1"/>
  <c r="S25" i="148"/>
  <c r="R25" i="148"/>
  <c r="K28" i="148"/>
  <c r="N28" i="148" s="1"/>
  <c r="I29" i="148"/>
  <c r="H29" i="148"/>
  <c r="G29" i="148"/>
  <c r="F29" i="148"/>
  <c r="J29" i="148"/>
  <c r="N30" i="127"/>
  <c r="T30" i="127"/>
  <c r="O29" i="127"/>
  <c r="Q29" i="127" s="1"/>
  <c r="C30" i="146" s="1"/>
  <c r="U29" i="127"/>
  <c r="P30" i="127"/>
  <c r="V30" i="127"/>
  <c r="W29" i="127"/>
  <c r="D30" i="146" s="1"/>
  <c r="I30" i="127"/>
  <c r="K30" i="127" s="1"/>
  <c r="C30" i="148" s="1"/>
  <c r="Z36" i="146" l="1"/>
  <c r="E29" i="147"/>
  <c r="L29" i="147"/>
  <c r="D30" i="147"/>
  <c r="L30" i="147" s="1"/>
  <c r="S26" i="148"/>
  <c r="R26" i="148"/>
  <c r="K29" i="148"/>
  <c r="N29" i="148" s="1"/>
  <c r="AE28" i="146"/>
  <c r="AE36" i="146" s="1"/>
  <c r="AD28" i="146"/>
  <c r="AD36" i="146" s="1"/>
  <c r="AC36" i="146"/>
  <c r="U29" i="147"/>
  <c r="J30" i="148"/>
  <c r="I30" i="148"/>
  <c r="H30" i="148"/>
  <c r="G30" i="148"/>
  <c r="F30" i="148"/>
  <c r="Q30" i="127"/>
  <c r="C31" i="146" s="1"/>
  <c r="O30" i="127"/>
  <c r="U30" i="127"/>
  <c r="W30" i="127" s="1"/>
  <c r="D31" i="146" s="1"/>
  <c r="T30" i="147" l="1"/>
  <c r="D31" i="147"/>
  <c r="L31" i="147" s="1"/>
  <c r="S27" i="148"/>
  <c r="R27" i="148"/>
  <c r="K30" i="148"/>
  <c r="N30" i="148" s="1"/>
  <c r="M29" i="147"/>
  <c r="T31" i="147"/>
  <c r="D32" i="147" l="1"/>
  <c r="S28" i="148"/>
  <c r="R28" i="148"/>
  <c r="N35" i="148"/>
  <c r="S34" i="148" l="1"/>
  <c r="R34" i="148"/>
  <c r="Q35" i="148"/>
  <c r="S29" i="148"/>
  <c r="R29" i="148"/>
  <c r="L32" i="147"/>
  <c r="T32" i="147"/>
  <c r="H38" i="147"/>
  <c r="R35" i="148" l="1"/>
  <c r="S35" i="148"/>
  <c r="H43" i="147"/>
  <c r="H41" i="147"/>
  <c r="X43" i="147"/>
  <c r="X41" i="147"/>
  <c r="P41" i="147"/>
  <c r="P43" i="147"/>
</calcChain>
</file>

<file path=xl/comments1.xml><?xml version="1.0" encoding="utf-8"?>
<comments xmlns="http://schemas.openxmlformats.org/spreadsheetml/2006/main">
  <authors>
    <author>Elaine Croft McKenzie</author>
  </authors>
  <commentList>
    <comment ref="F5" authorId="0">
      <text>
        <r>
          <rPr>
            <b/>
            <sz val="8"/>
            <color indexed="81"/>
            <rFont val="Tahoma"/>
            <family val="2"/>
          </rPr>
          <t xml:space="preserve">Source: documentSocial Cost of Carbon for Regulatory Impact Analysis Under Executive Order 12866 (February 2010), on page 39 in Table A-1 “Annual SCC Values 2010-2050 (in 2007 dollars)”. </t>
        </r>
      </text>
    </comment>
    <comment ref="H5" authorId="0">
      <text>
        <r>
          <rPr>
            <b/>
            <sz val="8"/>
            <color indexed="81"/>
            <rFont val="Tahoma"/>
            <family val="2"/>
          </rPr>
          <t xml:space="preserve">Source: documentSocial Cost of Carbon for Regulatory Impact Analysis Under Executive Order 12866 (February 2010), on page 39 in Table A-1 “Annual SCC Values 2010-2050 (in 2007 dollars)”. </t>
        </r>
      </text>
    </comment>
  </commentList>
</comments>
</file>

<file path=xl/comments2.xml><?xml version="1.0" encoding="utf-8"?>
<comments xmlns="http://schemas.openxmlformats.org/spreadsheetml/2006/main">
  <authors>
    <author>Elaine Croft McKenzie</author>
  </authors>
  <commentList>
    <comment ref="J4" authorId="0">
      <text>
        <r>
          <rPr>
            <b/>
            <sz val="8"/>
            <color indexed="81"/>
            <rFont val="Tahoma"/>
            <family val="2"/>
          </rPr>
          <t>Elaine Croft McKenzie:</t>
        </r>
        <r>
          <rPr>
            <sz val="8"/>
            <color indexed="81"/>
            <rFont val="Tahoma"/>
            <family val="2"/>
          </rPr>
          <t xml:space="preserve">
NHTSA, 2011 - from Tiger IV BCA guidance, Table 4, which converts from a single "# of accidents" statistic to the AIS scale</t>
        </r>
      </text>
    </comment>
  </commentList>
</comments>
</file>

<file path=xl/sharedStrings.xml><?xml version="1.0" encoding="utf-8"?>
<sst xmlns="http://schemas.openxmlformats.org/spreadsheetml/2006/main" count="2033" uniqueCount="650">
  <si>
    <t>AM</t>
  </si>
  <si>
    <t>PM</t>
  </si>
  <si>
    <t>Auto.Commute</t>
  </si>
  <si>
    <t>Auto.Business</t>
  </si>
  <si>
    <t>Truck</t>
  </si>
  <si>
    <t>Description</t>
  </si>
  <si>
    <t>Large Sedan</t>
  </si>
  <si>
    <t>AAA, Your Driving Costs, 2015 Edition</t>
  </si>
  <si>
    <t>Consumer Price Index - All Urban Consumers</t>
  </si>
  <si>
    <t>Original Data Value</t>
  </si>
  <si>
    <t>Series Id:</t>
  </si>
  <si>
    <t>CUUR0300SA0,CUUS0300SA0</t>
  </si>
  <si>
    <t>Not Seasonally Adjusted</t>
  </si>
  <si>
    <t>Area:</t>
  </si>
  <si>
    <t>South urban</t>
  </si>
  <si>
    <t>Item:</t>
  </si>
  <si>
    <t>All items</t>
  </si>
  <si>
    <t>Base Period:</t>
  </si>
  <si>
    <t>1982-84=100</t>
  </si>
  <si>
    <t>Years:</t>
  </si>
  <si>
    <t>1990 to 2015</t>
  </si>
  <si>
    <t>Year</t>
  </si>
  <si>
    <t>Annual</t>
  </si>
  <si>
    <t>http://data.bls.gov/pdq/SurveyOutputServlet</t>
  </si>
  <si>
    <t>CAGR the last 10 years =</t>
  </si>
  <si>
    <t>Auto.Leasure</t>
  </si>
  <si>
    <t>Adjustment by Purpose</t>
  </si>
  <si>
    <t>By Abbreviated Injury Scale (AIS) Severity</t>
  </si>
  <si>
    <t xml:space="preserve">Severity </t>
  </si>
  <si>
    <t>Fraction of VSL</t>
  </si>
  <si>
    <t>AIS 1</t>
  </si>
  <si>
    <t>Minor</t>
  </si>
  <si>
    <t>AIS 2</t>
  </si>
  <si>
    <t>Moderate</t>
  </si>
  <si>
    <t>AIS 3</t>
  </si>
  <si>
    <t>Serious</t>
  </si>
  <si>
    <t>AIS 4</t>
  </si>
  <si>
    <t>Severe</t>
  </si>
  <si>
    <t>AIS 5</t>
  </si>
  <si>
    <t>Critical</t>
  </si>
  <si>
    <t>AIS 6</t>
  </si>
  <si>
    <t>Fatal</t>
  </si>
  <si>
    <t>Property Damage Only (PDO) Crashes</t>
  </si>
  <si>
    <t>Fatal Crashes</t>
  </si>
  <si>
    <t>Excerpt from Table 1: Recommended Monetized Values and Table 4: KABCO/Unknown - AIS Data Conversion Matrix</t>
  </si>
  <si>
    <t>AIS Level</t>
  </si>
  <si>
    <t>Severity</t>
  </si>
  <si>
    <t>O (No Injury)</t>
  </si>
  <si>
    <t>U (Injured, Severity Unknown)</t>
  </si>
  <si>
    <t># of Non Fatal Accidents (Unknown if Injured)</t>
  </si>
  <si>
    <t>No Injury</t>
  </si>
  <si>
    <t>Source: National Highway Traffic Safety Administration</t>
  </si>
  <si>
    <t>Unsurviable</t>
  </si>
  <si>
    <t>Calculated Value of Crash (No Injury)</t>
  </si>
  <si>
    <t>Calculated Value of Crash (Injury)</t>
  </si>
  <si>
    <t>Calculated Value of Crash (Unknown if Injury)</t>
  </si>
  <si>
    <t>Calculated Value of Crash (Fatality)</t>
  </si>
  <si>
    <t>Average Value of Property Damange Crash</t>
  </si>
  <si>
    <t>Injury Crashes</t>
  </si>
  <si>
    <t>Passenger Cars</t>
  </si>
  <si>
    <t>Total</t>
  </si>
  <si>
    <t>Value of Emissions</t>
  </si>
  <si>
    <t>Emission Type</t>
  </si>
  <si>
    <t>$ / metric ton (MT) ($2013)</t>
  </si>
  <si>
    <t>Carbon dioxide (CO2)</t>
  </si>
  <si>
    <t>(varies)*</t>
  </si>
  <si>
    <t>Volatile Organic Compounds (VOCs)</t>
  </si>
  <si>
    <t>Nitrogen oxides (NOx)</t>
  </si>
  <si>
    <t>Particulate matter (PM)</t>
  </si>
  <si>
    <t>Source: Corporate Average Fuel Economy for MY 2017 - MY 2025 Passenger Cars and Light Trucks (August 2012), page 922, Table VIII-16, "Economic Values used for Benefits Computations (2010 Dollars)"</t>
  </si>
  <si>
    <t>http://www.nhtsa.gov/staticfiles/rulemaking/pdf/cafe/FRIA_2017-2025.pdf</t>
  </si>
  <si>
    <t>CO2 per Gallon of Gasoline</t>
  </si>
  <si>
    <t>grams CO2/Gallon</t>
  </si>
  <si>
    <t>CO2 per Gallon of Diesel</t>
  </si>
  <si>
    <t>EPA, Office of Transportation and Air Quality, "Greenhouse Gas Emissions from a Typical Passenger Vehicle", May 2014</t>
  </si>
  <si>
    <t>Pollutant/Fuel</t>
  </si>
  <si>
    <t>Emissions &amp; Fuel Consumption Rates per Mile Driven</t>
  </si>
  <si>
    <t>Light Trucks</t>
  </si>
  <si>
    <t>VOC</t>
  </si>
  <si>
    <t>THC</t>
  </si>
  <si>
    <t>CO</t>
  </si>
  <si>
    <t>NOX</t>
  </si>
  <si>
    <t>PM10</t>
  </si>
  <si>
    <t>PM(total)</t>
  </si>
  <si>
    <t>CO2</t>
  </si>
  <si>
    <t>Gasoline Consumption</t>
  </si>
  <si>
    <t>Emissions (grams) per Gallon</t>
  </si>
  <si>
    <t>EPA, Office of Transportation and Air Quality, "Average Annual Emissions and Fuel Consumption for Gasoline-Fueled Passenger Cars and Light Trucks", October 2008</t>
  </si>
  <si>
    <t>Vehicle Type</t>
  </si>
  <si>
    <t>Auto Average</t>
  </si>
  <si>
    <t>U.S. Energy Information Administration, "Januray 2016 Monthly Energy Review</t>
  </si>
  <si>
    <t>Emissions (grams) per Mile</t>
  </si>
  <si>
    <t>Averages</t>
  </si>
  <si>
    <t>Pollutant</t>
  </si>
  <si>
    <t>PM2.5</t>
  </si>
  <si>
    <t>PM Total</t>
  </si>
  <si>
    <t>Heavy Trucks</t>
  </si>
  <si>
    <t>Idle Emission Rates (grams/hour)</t>
  </si>
  <si>
    <t>Light Duty Gas Vehicles</t>
  </si>
  <si>
    <t>Light Duty Gas Trucks</t>
  </si>
  <si>
    <t>Average (Auto)</t>
  </si>
  <si>
    <t>Heavy Duty Diesel Trucks</t>
  </si>
  <si>
    <t>EPA, Office of Transportation and Air Quality, "Idling Vehicle Emissions for Passenger Cars, Light-Duty Trucks, and Heavy-Duty Trucks", October 2008</t>
  </si>
  <si>
    <t>EPA, Office of Transportation and Air Quality, "Average In-Use Emissions from Heavy Dutty Trucks", October 2008</t>
  </si>
  <si>
    <t>Sulfur dioxide (SO2)</t>
  </si>
  <si>
    <t>CO2 grams per Gallon</t>
  </si>
  <si>
    <t>Gal/Hour</t>
  </si>
  <si>
    <t>Compact Sedan</t>
  </si>
  <si>
    <t>Idle Fuel Use and CO2 Emissions</t>
  </si>
  <si>
    <t>Medium Truck</t>
  </si>
  <si>
    <t>Tractor-Semitrailer</t>
  </si>
  <si>
    <t>CO2 g/Gallon</t>
  </si>
  <si>
    <t>CO2 g/hr</t>
  </si>
  <si>
    <t>Source: Department of Energy, Argon National Laboratory, "Idling Reduction Calculator", December 2014</t>
  </si>
  <si>
    <t>Calculation Factors from TIGER V BCA Resource Guide - May 22, 2013 - Calculation of Sustainability Factors and Example Calculation</t>
  </si>
  <si>
    <t>Value of CO2 Emissions (per Metric Ton)</t>
  </si>
  <si>
    <t>Model Year</t>
  </si>
  <si>
    <t>Gas Cars</t>
  </si>
  <si>
    <t>Gas Light Trucks</t>
  </si>
  <si>
    <t>Diesel Heavy Trucks</t>
  </si>
  <si>
    <t>Source: Department of Energy, Argon National Laboratory, "Updated Emissions Factors of Air Pollutants from Vehicle Operations in GREET Using MOVES", September 2013</t>
  </si>
  <si>
    <t>Avg of Gas Vehicles</t>
  </si>
  <si>
    <t>grams/hour</t>
  </si>
  <si>
    <t>Source: CRC, E55-59, See: http://www.crcao.com/, assuming 0.4 gal/hour</t>
  </si>
  <si>
    <t>Idling Emission Rate of SO2 for Trucks</t>
  </si>
  <si>
    <t>SO2 Emissions (g/mile)</t>
  </si>
  <si>
    <t>Idling Emission Rate of SO2 for Autos</t>
  </si>
  <si>
    <t>Source</t>
  </si>
  <si>
    <t>Value</t>
  </si>
  <si>
    <t>(2015$)</t>
  </si>
  <si>
    <t>Source: Guidance on Treatment of the Economic Value of a Statistical Life in US Department of Transportation Analyses (2016)</t>
  </si>
  <si>
    <t>Unit Value, in $2015</t>
  </si>
  <si>
    <t>$/MT, 2015</t>
  </si>
  <si>
    <t>3% SCC Rate (2015$)</t>
  </si>
  <si>
    <t>Technical Suport Document: Technical Update of the Social Cost of Carbon for Regulatory Impact Analysis Under Executive Order 12866, 2015, page 17, Table A1</t>
  </si>
  <si>
    <t>Convert From 2015 Dollars</t>
  </si>
  <si>
    <t>Convert to 2015  Dollars</t>
  </si>
  <si>
    <t>Calculation Factors from TIGER VIII BCA Resource Guide</t>
  </si>
  <si>
    <t>Comprehensive Costs of Traffic Crashes (in 2015 dollars)</t>
  </si>
  <si>
    <t>Cost per Injury (in 2015 dollars)</t>
  </si>
  <si>
    <r>
      <t xml:space="preserve">Source: U.S. D Department of Transportation Memorandum. Guidance on </t>
    </r>
    <r>
      <rPr>
        <i/>
        <sz val="11"/>
        <color theme="1"/>
        <rFont val="Calibri"/>
        <family val="2"/>
        <scheme val="minor"/>
      </rPr>
      <t>Treatment of the Economic Value of a Statistical Life (VSL) in U.S. Department of Transportation Analyses – 2015 Adjustment</t>
    </r>
    <r>
      <rPr>
        <sz val="11"/>
        <color theme="1"/>
        <rFont val="Calibri"/>
        <family val="2"/>
        <scheme val="minor"/>
      </rPr>
      <t>. June 17, 2016</t>
    </r>
  </si>
  <si>
    <t>Cost per Vehicle (in 2015 dollars)</t>
  </si>
  <si>
    <t>Source: The Economic and Societal Impact of Motor Vehicle Crashes, 2010 (Revised May 2015)</t>
  </si>
  <si>
    <t>Count of Crashes</t>
  </si>
  <si>
    <t>Crahes per 100 Million VMT</t>
  </si>
  <si>
    <t>Total Crashes</t>
  </si>
  <si>
    <t>PDO Crashes</t>
  </si>
  <si>
    <t xml:space="preserve">Note: </t>
  </si>
  <si>
    <t xml:space="preserve">In 2014, there were </t>
  </si>
  <si>
    <t>per US Department of Transportation, Federal Highway Administration, "Highway Statistics, 2014", Table VM-2</t>
  </si>
  <si>
    <t>VMT</t>
  </si>
  <si>
    <t>Leisure</t>
  </si>
  <si>
    <t>Commute</t>
  </si>
  <si>
    <t>Business</t>
  </si>
  <si>
    <t>VHT</t>
  </si>
  <si>
    <t>t</t>
  </si>
  <si>
    <t>All Dollar Values are in 2015 Dollars</t>
  </si>
  <si>
    <t>Benefits</t>
  </si>
  <si>
    <t>Change in Travel Efficiency (Build - No-Build)</t>
  </si>
  <si>
    <t>Reduction in Non-Fuel Vehicle Operating Costs</t>
  </si>
  <si>
    <t>Reduction in Fuel Vehicle Operating Costs</t>
  </si>
  <si>
    <t>Reduction in Safety Costs</t>
  </si>
  <si>
    <t>Reduction in Emissions Costs</t>
  </si>
  <si>
    <t>Reduction in Logistics Costs</t>
  </si>
  <si>
    <t>Reduction in Value of Time Costs</t>
  </si>
  <si>
    <t>Maintenance and Operations Costs</t>
  </si>
  <si>
    <t>Total Benefits</t>
  </si>
  <si>
    <t>Total Costs</t>
  </si>
  <si>
    <t>Net Benefits</t>
  </si>
  <si>
    <t>2017 through 2040</t>
  </si>
  <si>
    <t>SUM</t>
  </si>
  <si>
    <t>Benefit-Cost Ratio</t>
  </si>
  <si>
    <t>Benefits (No Discounting)</t>
  </si>
  <si>
    <t>Costs (No Discounting)</t>
  </si>
  <si>
    <t>Benefits vs. Costs (No Discounting)</t>
  </si>
  <si>
    <t>Total VHT</t>
  </si>
  <si>
    <t>AM VHT</t>
  </si>
  <si>
    <t>PM VHT</t>
  </si>
  <si>
    <t>AM Delay</t>
  </si>
  <si>
    <t>PM Delay</t>
  </si>
  <si>
    <t>Total Delay</t>
  </si>
  <si>
    <t>2040 No-Build</t>
  </si>
  <si>
    <t>2040 Build</t>
  </si>
  <si>
    <t>AM VMT</t>
  </si>
  <si>
    <t>PM VMT</t>
  </si>
  <si>
    <t>Total VMT</t>
  </si>
  <si>
    <t>Peak VHT</t>
  </si>
  <si>
    <t>Peak VMT</t>
  </si>
  <si>
    <t>Free-Flow VHT (VHT-Delay)</t>
  </si>
  <si>
    <t>Free-Flow Rate (min/mile)</t>
  </si>
  <si>
    <t>Free-Flow VHT (minutes)</t>
  </si>
  <si>
    <t>Peak VHT (minutes)</t>
  </si>
  <si>
    <t>Peak Rate (min/mile)</t>
  </si>
  <si>
    <t>TTI (Peak Rate/FF Rate)</t>
  </si>
  <si>
    <t>Reduction in Repair Costs</t>
  </si>
  <si>
    <t>Vehicle Class/Highway Class</t>
  </si>
  <si>
    <t>2000 Pavement Costs ( in cents/mile)</t>
  </si>
  <si>
    <t>Autos/Rural Interstate</t>
  </si>
  <si>
    <t>Autos/Urban Interstate</t>
  </si>
  <si>
    <t>40 kip 4-axle S.U. Truck/Rural Interstate</t>
  </si>
  <si>
    <t>40 kip 4-axle S.U. Truck/Urban Interstate</t>
  </si>
  <si>
    <t>60 kip 4-axle S.U. Truck/Rural Interstate</t>
  </si>
  <si>
    <t>60 kip 4-axle S.U. Truck/Urban Interstate</t>
  </si>
  <si>
    <t>60 kip 5-axle Comb/Rural Interstate</t>
  </si>
  <si>
    <t>60 kip 5-axle Comb/Urban Interstate</t>
  </si>
  <si>
    <t>80 kip 5-axle Comb/Rural Interstate</t>
  </si>
  <si>
    <t>80 kip 5-axle Comb/Urban Interstate</t>
  </si>
  <si>
    <t>Source: Addendum to the 1997 Federal Highway Cost Allocation Study Final Report, 2000. Table 13, for 80 kip 5-axle truck, rural highway</t>
  </si>
  <si>
    <t>The marginal costs of highway use are the added costs associated with a unit increase in highway use (measured, for example, in cents per vehicle mile).These marginal costs include costs to the highway user (e.g., travel time and fuel), costs imposed on other highway users (principally crash costs and congestion), costs imposed on non-users, and costs borne by public agencies responsible for the highway system (e.g., use-related maintenance costs). Highway users take their own vehicle operating and travel time costs into account when they decide whether or not to make a trip, but they generally do not consider costs they impose on others.</t>
  </si>
  <si>
    <t>Pavement Costs ( in cents/mile) in 2015$</t>
  </si>
  <si>
    <t>Marginal Pavement Costs ( in cents per mile)</t>
  </si>
  <si>
    <t>2010 Pavement Costs (in cents per mile)</t>
  </si>
  <si>
    <t>Source: GAO-11-134 Freight Transportation, 2011, page 24</t>
  </si>
  <si>
    <t>All Trucks (less pickup trucks)</t>
  </si>
  <si>
    <t>TOTAL</t>
  </si>
  <si>
    <t>Free-Flow Speed (mph)</t>
  </si>
  <si>
    <t>Peak Speed (mph)</t>
  </si>
  <si>
    <t>Assumed Pavement Life (Years)</t>
  </si>
  <si>
    <t>Annual Cost per Lane Mile (2015$)</t>
  </si>
  <si>
    <t>Calculation on Travel Time Index</t>
  </si>
  <si>
    <t>Change in Vehicle Miles Traveled</t>
  </si>
  <si>
    <t xml:space="preserve">Change in Vehicle Hours Traveled </t>
  </si>
  <si>
    <t>Change in Hours of Delay</t>
  </si>
  <si>
    <t>Average of 60 and 80 kipp 5-axle Cumbo/Urban Interstate</t>
  </si>
  <si>
    <t>Intercity Travel</t>
  </si>
  <si>
    <t>Local Travel</t>
  </si>
  <si>
    <t>Personal</t>
  </si>
  <si>
    <t>All Purposes</t>
  </si>
  <si>
    <t>2015$</t>
  </si>
  <si>
    <t>2014$</t>
  </si>
  <si>
    <t>Wage Rates</t>
  </si>
  <si>
    <t>Truck Drivers</t>
  </si>
  <si>
    <t>Revised Departmental Guidance on Valuation of Travel Time in Economic Analysis (Revision 2 – corrected)</t>
  </si>
  <si>
    <t>vehicle miles traveled on Arkansas roads.</t>
  </si>
  <si>
    <t>Crashes by Type, Arkansas</t>
  </si>
  <si>
    <t>Arkansas State Police, Highway Safety Office, "Arkansas 2013 Traffic Crash Statistics"</t>
  </si>
  <si>
    <t>2012$</t>
  </si>
  <si>
    <t>2013$</t>
  </si>
  <si>
    <t>FHWA Highway Statistics 2012/2013, Table SF 12 - State Highway Agency Capital Outlay and Maintenance, Total for All Areas</t>
  </si>
  <si>
    <t>FHWA Highway Statistics 2012/2013, Table HM 60 - Functional System Lane-Miles</t>
  </si>
  <si>
    <t>State Highway Agency - Maintenance Costs*</t>
  </si>
  <si>
    <t>State Highway Agency Owned Public Roads (lane-miles)*</t>
  </si>
  <si>
    <t>Notwe: *Does not include local roads</t>
  </si>
  <si>
    <t>Performance Grade ACHM PG 64-22 ($/lane mile)</t>
  </si>
  <si>
    <t>Performance Grade ACHM PG 70-22 ($/lane mile)</t>
  </si>
  <si>
    <t>Average ($/lane mile)</t>
  </si>
  <si>
    <t>Average Maintenance Costs (2015$)</t>
  </si>
  <si>
    <t>Paving Costs</t>
  </si>
  <si>
    <t>Maintence Costs</t>
  </si>
  <si>
    <t>Maintence Cost/Lane Mile</t>
  </si>
  <si>
    <t>2009$</t>
  </si>
  <si>
    <t>AM Speed (mph)</t>
  </si>
  <si>
    <t>PM Speed (mph)</t>
  </si>
  <si>
    <t>Average Speed (mph)</t>
  </si>
  <si>
    <t>Arkansas State Highway and Transportation Department, estimated costs per mile (revised July 2009)</t>
  </si>
  <si>
    <t>Medium/Large Auto</t>
  </si>
  <si>
    <t>Speed (mph)</t>
  </si>
  <si>
    <t>miles/gallon</t>
  </si>
  <si>
    <t>gallons/mile</t>
  </si>
  <si>
    <t>Trucks, 5-Axle Combo</t>
  </si>
  <si>
    <t>Fuel Consumption Table</t>
  </si>
  <si>
    <t>Scenario</t>
  </si>
  <si>
    <t xml:space="preserve">2010 No Build </t>
  </si>
  <si>
    <t>Purpose</t>
  </si>
  <si>
    <t xml:space="preserve">Time of Day </t>
  </si>
  <si>
    <t>MD</t>
  </si>
  <si>
    <t>NT</t>
  </si>
  <si>
    <t>Speed</t>
  </si>
  <si>
    <t xml:space="preserve">2010 Build </t>
  </si>
  <si>
    <t xml:space="preserve">2040 No Build </t>
  </si>
  <si>
    <t xml:space="preserve">2040 Build </t>
  </si>
  <si>
    <t>Gallons/Mile</t>
  </si>
  <si>
    <t>Fuel Consumption by Scenario</t>
  </si>
  <si>
    <t>2010 No-Build</t>
  </si>
  <si>
    <t>2010 Build</t>
  </si>
  <si>
    <t>MD VHT</t>
  </si>
  <si>
    <t>NT VHT</t>
  </si>
  <si>
    <t>MD VMT</t>
  </si>
  <si>
    <t>MD Delay</t>
  </si>
  <si>
    <t>NT Delay</t>
  </si>
  <si>
    <t>MD Speed (mph)</t>
  </si>
  <si>
    <t>NT Speed (mph)</t>
  </si>
  <si>
    <t xml:space="preserve">Change in Fuel Consumption </t>
  </si>
  <si>
    <t>2010 Build - No-Build</t>
  </si>
  <si>
    <t>2040 Build - No-Build</t>
  </si>
  <si>
    <t>Gallons</t>
  </si>
  <si>
    <t>I-30 Crossing</t>
  </si>
  <si>
    <t>Cost Benefit Analysis (No Discounting)</t>
  </si>
  <si>
    <t>Construction Costs</t>
  </si>
  <si>
    <t>A</t>
  </si>
  <si>
    <t>B</t>
  </si>
  <si>
    <t>C</t>
  </si>
  <si>
    <t>Calendar Year</t>
  </si>
  <si>
    <t>Million VMT</t>
  </si>
  <si>
    <t>Count</t>
  </si>
  <si>
    <t>Rate per 1 Million VMT</t>
  </si>
  <si>
    <t>Highway</t>
  </si>
  <si>
    <t>Truck Percent</t>
  </si>
  <si>
    <t>Calculations for Assumed Miles per Hour Conversion</t>
  </si>
  <si>
    <t>City</t>
  </si>
  <si>
    <t>Avg MPH</t>
  </si>
  <si>
    <t>U.S. Environmental Protection Agency, Office of Transportation &amp; Air Quality: https://www.fueleconomy.gov/feg/fe_test_schedules.shtml</t>
  </si>
  <si>
    <t>Percent of Time</t>
  </si>
  <si>
    <t>Assumed MPH</t>
  </si>
  <si>
    <t>Gallons per Hour</t>
  </si>
  <si>
    <t>CO2 grams per Hour</t>
  </si>
  <si>
    <t>Emissions, Grams per hour</t>
  </si>
  <si>
    <t xml:space="preserve">Emissions (grams per Hour) </t>
  </si>
  <si>
    <t>g/mile</t>
  </si>
  <si>
    <t xml:space="preserve">Auto </t>
  </si>
  <si>
    <t>SO2 Emissions</t>
  </si>
  <si>
    <t>g/hour</t>
  </si>
  <si>
    <t>Utilities</t>
  </si>
  <si>
    <t>Activity</t>
  </si>
  <si>
    <t>Parameters</t>
  </si>
  <si>
    <t>Direct Impacts</t>
  </si>
  <si>
    <t>Project Type</t>
  </si>
  <si>
    <t>Region</t>
  </si>
  <si>
    <t>Urban/Class Level</t>
  </si>
  <si>
    <t>Economic Distress</t>
  </si>
  <si>
    <t>Length (miles)</t>
  </si>
  <si>
    <t>Estimated Project Cost (millions)</t>
  </si>
  <si>
    <t>Estimated AADT</t>
  </si>
  <si>
    <t>Land Use Policies</t>
  </si>
  <si>
    <t>Infrastructure</t>
  </si>
  <si>
    <t>Business Climate</t>
  </si>
  <si>
    <t>Jobs</t>
  </si>
  <si>
    <t>Wages (millions)</t>
  </si>
  <si>
    <t>Output (millions)</t>
  </si>
  <si>
    <t>Widening</t>
  </si>
  <si>
    <t>Southeast</t>
  </si>
  <si>
    <t>Mixed</t>
  </si>
  <si>
    <t>Non-Distressed</t>
  </si>
  <si>
    <t>Neutral</t>
  </si>
  <si>
    <t>Metro</t>
  </si>
  <si>
    <t>Urbanized</t>
  </si>
  <si>
    <t>Supplier and Wage Impacts</t>
  </si>
  <si>
    <t>Total Impacts</t>
  </si>
  <si>
    <t>Job-Year Creation Attributable to Construction Expenditures</t>
  </si>
  <si>
    <t>Short-Term Job Creation</t>
  </si>
  <si>
    <t>Year of Expenditure</t>
  </si>
  <si>
    <t>Residual Value</t>
  </si>
  <si>
    <t>Parameter</t>
  </si>
  <si>
    <t>Comment</t>
  </si>
  <si>
    <t>Structures Estimate</t>
  </si>
  <si>
    <t>Life Expectancy (years)</t>
  </si>
  <si>
    <t>Period of Analysis (years)</t>
  </si>
  <si>
    <t>Remaining Service Life (years)</t>
  </si>
  <si>
    <t>AASHTO design life</t>
  </si>
  <si>
    <t>CY 2022 – CY 2041</t>
  </si>
  <si>
    <t>= [Life Expectancy] – [Period of Analysis]</t>
  </si>
  <si>
    <t>= [Remaining Service Life] / [Life Expectancy] * [Structures Estimate]</t>
  </si>
  <si>
    <t xml:space="preserve">Residual Value </t>
  </si>
  <si>
    <t>Capital Costs</t>
  </si>
  <si>
    <t>Travel Time Savings</t>
  </si>
  <si>
    <t>Safety Improvements</t>
  </si>
  <si>
    <t>Sum of Undiscounted Benefits</t>
  </si>
  <si>
    <t>Sum of Benefits at 7% Discount</t>
  </si>
  <si>
    <t>Sum of Benefits at 3% Discount</t>
  </si>
  <si>
    <t>Sum of Undiscounted Costs</t>
  </si>
  <si>
    <t>Sum of Costs at 7% Discount</t>
  </si>
  <si>
    <t>Sum of Costs at 3% Discount</t>
  </si>
  <si>
    <t>Undiscounted Benefit-Cost Ratio</t>
  </si>
  <si>
    <t>Benefit-Cost Ratio at 7% Discount</t>
  </si>
  <si>
    <t>Benefit-Cost Ratio at 3% Discount</t>
  </si>
  <si>
    <t>Undiscounted Net Present Value</t>
  </si>
  <si>
    <t>Net Present Value at 7% Discount</t>
  </si>
  <si>
    <t>Net Present Value at 3% Discount</t>
  </si>
  <si>
    <t>Undiscounted Benefits and Costs</t>
  </si>
  <si>
    <t>Benefits and Costs at 7% Discount</t>
  </si>
  <si>
    <t>Benefits and Costs at 3% Discount</t>
  </si>
  <si>
    <t>Preliminary Engineering</t>
  </si>
  <si>
    <t>Surveys</t>
  </si>
  <si>
    <t>Right of Way</t>
  </si>
  <si>
    <t>Construction Engineering and Inspections</t>
  </si>
  <si>
    <t>Roadway Construction</t>
  </si>
  <si>
    <t>Bridge Construction</t>
  </si>
  <si>
    <t>Construction Costs without  2013-2015 Inflation</t>
  </si>
  <si>
    <t>Undiscounted Capital Costs</t>
  </si>
  <si>
    <t>Sum of bridge consruction cost from Capital Costs tab</t>
  </si>
  <si>
    <t>Cost of Continuing Preservation and Maintenance</t>
  </si>
  <si>
    <t>Residual Value Less Continuing Preservation and Maintenance</t>
  </si>
  <si>
    <t>= [Residual Value] - [Cost of Continuing Preservation and Maintenance]</t>
  </si>
  <si>
    <r>
      <rPr>
        <i/>
        <sz val="11"/>
        <color theme="1"/>
        <rFont val="Times New Roman"/>
        <family val="1"/>
      </rPr>
      <t>Capital Costs</t>
    </r>
    <r>
      <rPr>
        <sz val="11"/>
        <color theme="1"/>
        <rFont val="Times New Roman"/>
        <family val="1"/>
      </rPr>
      <t xml:space="preserve"> column includes GDP inflation adjustment for years 2013 – 2015.  Future-year costs assumed to be evenly distributed within activity years.</t>
    </r>
  </si>
  <si>
    <r>
      <t>Expenditure per Job-Year</t>
    </r>
    <r>
      <rPr>
        <vertAlign val="superscript"/>
        <sz val="11"/>
        <color theme="1"/>
        <rFont val="Times New Roman"/>
        <family val="1"/>
      </rPr>
      <t>2</t>
    </r>
  </si>
  <si>
    <r>
      <t>Construction Cost</t>
    </r>
    <r>
      <rPr>
        <vertAlign val="superscript"/>
        <sz val="11"/>
        <color theme="1"/>
        <rFont val="Times New Roman"/>
        <family val="1"/>
      </rPr>
      <t>1</t>
    </r>
  </si>
  <si>
    <r>
      <rPr>
        <vertAlign val="superscript"/>
        <sz val="11"/>
        <color theme="1"/>
        <rFont val="Times New Roman"/>
        <family val="1"/>
      </rPr>
      <t>1</t>
    </r>
    <r>
      <rPr>
        <sz val="11"/>
        <color theme="1"/>
        <rFont val="Times New Roman"/>
        <family val="1"/>
      </rPr>
      <t xml:space="preserve">Sum of roadway and bridge construction costs from </t>
    </r>
    <r>
      <rPr>
        <i/>
        <sz val="11"/>
        <color theme="1"/>
        <rFont val="Times New Roman"/>
        <family val="1"/>
      </rPr>
      <t>Capital Costs</t>
    </r>
    <r>
      <rPr>
        <sz val="11"/>
        <color theme="1"/>
        <rFont val="Times New Roman"/>
        <family val="1"/>
      </rPr>
      <t xml:space="preserve"> Tab.</t>
    </r>
  </si>
  <si>
    <r>
      <rPr>
        <vertAlign val="superscript"/>
        <sz val="11"/>
        <color theme="1"/>
        <rFont val="Times New Roman"/>
        <family val="1"/>
      </rPr>
      <t>2</t>
    </r>
    <r>
      <rPr>
        <sz val="11"/>
        <color theme="1"/>
        <rFont val="Times New Roman"/>
        <family val="1"/>
      </rPr>
      <t>Source: TIGER Benefit-Cost Analysis (BCA) Resource Guide (Updated 3/27/15), pg. 18</t>
    </r>
  </si>
  <si>
    <r>
      <rPr>
        <vertAlign val="superscript"/>
        <sz val="11"/>
        <color theme="1"/>
        <rFont val="Times New Roman"/>
        <family val="1"/>
      </rPr>
      <t>3</t>
    </r>
    <r>
      <rPr>
        <sz val="11"/>
        <color theme="1"/>
        <rFont val="Times New Roman"/>
        <family val="1"/>
      </rPr>
      <t>Source: AASHTO, EconWorks Assess My Project Tool, https://planningtools.transportation.org/13/econworks.html</t>
    </r>
  </si>
  <si>
    <r>
      <t>CA0601 Econworks</t>
    </r>
    <r>
      <rPr>
        <b/>
        <vertAlign val="superscript"/>
        <sz val="11"/>
        <color theme="1"/>
        <rFont val="Times New Roman"/>
        <family val="1"/>
      </rPr>
      <t>3</t>
    </r>
    <r>
      <rPr>
        <b/>
        <sz val="11"/>
        <color theme="1"/>
        <rFont val="Times New Roman"/>
        <family val="1"/>
      </rPr>
      <t xml:space="preserve"> Analysis – Direct Impacts</t>
    </r>
  </si>
  <si>
    <r>
      <t>CA0601 Econworks</t>
    </r>
    <r>
      <rPr>
        <b/>
        <vertAlign val="superscript"/>
        <sz val="11"/>
        <color theme="1"/>
        <rFont val="Times New Roman"/>
        <family val="1"/>
      </rPr>
      <t>3</t>
    </r>
    <r>
      <rPr>
        <b/>
        <sz val="11"/>
        <color theme="1"/>
        <rFont val="Times New Roman"/>
        <family val="1"/>
      </rPr>
      <t xml:space="preserve"> Analysis – Supplier and Wage Impacts</t>
    </r>
  </si>
  <si>
    <r>
      <t>CA0601 Econworks</t>
    </r>
    <r>
      <rPr>
        <b/>
        <vertAlign val="superscript"/>
        <sz val="11"/>
        <color theme="1"/>
        <rFont val="Times New Roman"/>
        <family val="1"/>
      </rPr>
      <t>3</t>
    </r>
    <r>
      <rPr>
        <b/>
        <sz val="11"/>
        <color theme="1"/>
        <rFont val="Times New Roman"/>
        <family val="1"/>
      </rPr>
      <t xml:space="preserve"> Analysis – Average of Total Impacts</t>
    </r>
  </si>
  <si>
    <t>–</t>
  </si>
  <si>
    <t>Net Operations &amp; Maintenance Costs</t>
  </si>
  <si>
    <t>No Build Operations &amp; Maintenance Costs</t>
  </si>
  <si>
    <t>Build Operations &amp; Maintenance Costs</t>
  </si>
  <si>
    <t>Pavement</t>
  </si>
  <si>
    <t>Bridges</t>
  </si>
  <si>
    <t>Lanes</t>
  </si>
  <si>
    <t>Length (mi)</t>
  </si>
  <si>
    <t>[Lanes] * [Length]</t>
  </si>
  <si>
    <t>Rehabilitation ($ per lane mile)</t>
  </si>
  <si>
    <t>in 2016 dollars</t>
  </si>
  <si>
    <t>Of pavement, excluding bridge decks</t>
  </si>
  <si>
    <t>Maintenance Cost</t>
  </si>
  <si>
    <t>Lane Mileage (mi)</t>
  </si>
  <si>
    <t>Number of build lanes</t>
  </si>
  <si>
    <t>The bridge maintenance strategy for the Build scenario would emphasize preventative maintenance as a method for reducing the frequency of, and costs associated with, maintenance activities.</t>
  </si>
  <si>
    <t>Total Safety Benefits</t>
  </si>
  <si>
    <t>K</t>
  </si>
  <si>
    <t>O</t>
  </si>
  <si>
    <t>Project Development and Construction Phases</t>
  </si>
  <si>
    <t>KABCO Level</t>
  </si>
  <si>
    <t>Base Value</t>
  </si>
  <si>
    <t>Added Value Accounting for Average Number of Fatalities per Fatal Crash</t>
  </si>
  <si>
    <t>Added Value Accounting for Average Number of Injuries of Unknown Severity per Crash</t>
  </si>
  <si>
    <t>Added Value Accounting for Number of Vehicles Involved in PDO Crashes</t>
  </si>
  <si>
    <t>Total Value Based on Crash Severity</t>
  </si>
  <si>
    <t>Unknown Severity</t>
  </si>
  <si>
    <t>Average Number of Fatalities per Fatal Crash</t>
  </si>
  <si>
    <t>Average Number of Severity Unknown Injuries per Crash</t>
  </si>
  <si>
    <t>Average Number of Vehicles Involved in PDO Crashes</t>
  </si>
  <si>
    <t>Safety Countermeasure</t>
  </si>
  <si>
    <t>Facility Type</t>
  </si>
  <si>
    <t>All</t>
  </si>
  <si>
    <t>Figures derived from statewide data collected on rural highways in Arkansas between 2010 and 2014.</t>
  </si>
  <si>
    <t>Crash Rates (per Million Vehicle Miles) – Interstate 30</t>
  </si>
  <si>
    <t>Annual VMT (millions)</t>
  </si>
  <si>
    <t>West of US 70</t>
  </si>
  <si>
    <t>East of US 67</t>
  </si>
  <si>
    <t>US 70 to US 67</t>
  </si>
  <si>
    <t>Length</t>
  </si>
  <si>
    <t>Location</t>
  </si>
  <si>
    <t>Structure</t>
  </si>
  <si>
    <t>Overpass at US 70 WB</t>
  </si>
  <si>
    <t>Overpass at US 70 EB</t>
  </si>
  <si>
    <t>Overpass at US 67 WB</t>
  </si>
  <si>
    <t>Overpass at US 67 EB</t>
  </si>
  <si>
    <t>Bridge at Saline River WB</t>
  </si>
  <si>
    <t>Overpass at South Street</t>
  </si>
  <si>
    <t>Bridge at Saline River Relief WB</t>
  </si>
  <si>
    <t>Bridge at Saline River Relief EB</t>
  </si>
  <si>
    <t>Bridge at Saline River Relief</t>
  </si>
  <si>
    <t>No Build Length (ft)</t>
  </si>
  <si>
    <t>No Build Width (ft)</t>
  </si>
  <si>
    <t>Build Length (ft)</t>
  </si>
  <si>
    <t>Build Width (ft)</t>
  </si>
  <si>
    <t>Bridge at Saline River EB</t>
  </si>
  <si>
    <t>Deck Area (sq ft)</t>
  </si>
  <si>
    <t>Direction and Hour</t>
  </si>
  <si>
    <t>Project Development and Construction Phase</t>
  </si>
  <si>
    <t>Daily VHT Difference</t>
  </si>
  <si>
    <t>Annual VHT Difference</t>
  </si>
  <si>
    <t>Total Travel Time Savings</t>
  </si>
  <si>
    <t>Annual Passenger Vehicle VHT Difference</t>
  </si>
  <si>
    <t>Value of Time</t>
  </si>
  <si>
    <t>Passenger Vehicles</t>
  </si>
  <si>
    <t>Trucks</t>
  </si>
  <si>
    <t>Occupancy</t>
  </si>
  <si>
    <t>Annual Delay Days</t>
  </si>
  <si>
    <t>Posted Speed (MPH)</t>
  </si>
  <si>
    <t>Difference</t>
  </si>
  <si>
    <t>Annual Passenger VMT</t>
  </si>
  <si>
    <t>Annual Truck VMT</t>
  </si>
  <si>
    <t>Typical Truck VHT</t>
  </si>
  <si>
    <t>Work Zone Truck VHT</t>
  </si>
  <si>
    <t>Pass</t>
  </si>
  <si>
    <t>VOT</t>
  </si>
  <si>
    <t>Three-Month Passenger VMT</t>
  </si>
  <si>
    <t>Three-Month Truck VMT</t>
  </si>
  <si>
    <t>Work Zone Impacts</t>
  </si>
  <si>
    <t>Table 2. Segment Lengths</t>
  </si>
  <si>
    <t>Table 3. Daily VMT – Interstate 30</t>
  </si>
  <si>
    <t>Table 4. Truck Percent by Segment Lengths</t>
  </si>
  <si>
    <t>Table 5. Daily Passenger Vehicle VMT – Interstate 30</t>
  </si>
  <si>
    <t>Table 6. Daily Truck VMT – Interstate 30</t>
  </si>
  <si>
    <t xml:space="preserve">Daily VMT derived by multiplying values in Table 1 by segment lengths in Table 2. </t>
  </si>
  <si>
    <t xml:space="preserve">Passenger vehicle VMT derived by multiplying values in Table 3 by (1-truck percent) in Table 4. </t>
  </si>
  <si>
    <t xml:space="preserve">Truck VMT derived by multiplying values in Table 3 by truck percent in Table 4. </t>
  </si>
  <si>
    <t>Table 1. AADT – Interstate 30</t>
  </si>
  <si>
    <t>Segment</t>
  </si>
  <si>
    <t>VMT derived from Table 1 of VMT tab.</t>
  </si>
  <si>
    <t>From the project schedule and preliminary maintenance of traffic plans, it is assumed that work zone would be established for the entire length of the project for a period of approximately three years (2019 - 2021).</t>
  </si>
  <si>
    <t>Typical</t>
  </si>
  <si>
    <t>Work Zone</t>
  </si>
  <si>
    <t>Table 1. Daily VMT – Interstate 30</t>
  </si>
  <si>
    <t>Table 2. Annual VMT – Interstate 30 – Construction Period for Build Scenario</t>
  </si>
  <si>
    <t>VHT derived by dividing annual passenger vehicle VMT from Table 2 by posted speed in Table 3 and multiplying by occupancy in Table 3.</t>
  </si>
  <si>
    <t>VHT derived by dividing annual truck VMT from Table 2 by posted speed in Table 3 and multiplying by occupancy in Table 3.</t>
  </si>
  <si>
    <t>Typical Passenger Vehicle VHT</t>
  </si>
  <si>
    <t>Work Zone Passenger Vehicle VHT</t>
  </si>
  <si>
    <t>Table 3. VHT Parameters</t>
  </si>
  <si>
    <t>Table 6. VOT Parameters</t>
  </si>
  <si>
    <t>Table 4. Build Scenario Work Zone VHT Impacts – Interstate 30 – Passenger Vehicles</t>
  </si>
  <si>
    <t>Table 5. Build Scenario Work Zone VHT Impacts – Interstate 30 – Trucks</t>
  </si>
  <si>
    <t>Table 7. Build Scenario Work Zone Value of Time Impacts – Interstate 30</t>
  </si>
  <si>
    <t>Table 8. Annual VMT – Interstate 30 – Construction Periods for No-Build Scenario</t>
  </si>
  <si>
    <t>Table 9. No-build Scenario Work Zone VHT Impacts – Interstate 30 – Passenger Vehicles</t>
  </si>
  <si>
    <t>VHT derived by dividing annual passenger vehicle VMT from Table 8 by posted speed in Table 3 and multiplying by occupancy in Table 3.</t>
  </si>
  <si>
    <t>Table 10. No-build Scenario Work Zone VHT Impacts – Interstate 30 – Trucks</t>
  </si>
  <si>
    <t>Table 11. No-build Scenario Work Zone Value of Time Impacts – Interstate 30</t>
  </si>
  <si>
    <t>VHT derived by dividing annual truck VMT from Table 8 by posted speed in Table 3 and multiplying by occupancy in Table 3.</t>
  </si>
  <si>
    <t>Net Work Zone Impacts</t>
  </si>
  <si>
    <t>Work zone costs derived by multiplying travel time differences from Tables 4 and 5 by value of time factors in Table 6.  Values treated as a net disbenefit of the project.</t>
  </si>
  <si>
    <t>Work zone costs derived by multiplying travel time differences from Tables 9 and 10 by value of time factors in Table 6.  Values treated as a net benefit of the project.</t>
  </si>
  <si>
    <t xml:space="preserve">The maintenance schedule for the No-build scenario calls for an overlay to be performed every five years to maintain acceptable pavement conditions within the project area.  Based on a similar job at this location that was completed in 2012, it is estimated that each overlay  will take approximately three months to complete.  It is assumed that a work zone would be established for </t>
  </si>
  <si>
    <t>Table 12. Undiscounted Work Zone Impacts</t>
  </si>
  <si>
    <t>Without Discount</t>
  </si>
  <si>
    <t>7% Discount</t>
  </si>
  <si>
    <t>3% Discount</t>
  </si>
  <si>
    <t>Annual VMT calculated by multiplying daily VMT in Table 3 of VMT tab by 365 days.</t>
  </si>
  <si>
    <t>Table 1. VMT – Interstate 30</t>
  </si>
  <si>
    <t>Table 2. Supplemental Crash Rate Data</t>
  </si>
  <si>
    <t>Table 3. Crash Rates and Associated Crash Values</t>
  </si>
  <si>
    <t>No-build crash costs by crash type calculated by multiplying annual VMT (millions) from Table 1, by respective crash-type costs in Table 3.</t>
  </si>
  <si>
    <t>Table 4. Undiscounted No-build Crash Costs</t>
  </si>
  <si>
    <t>Table 5. Safety Countermeasures</t>
  </si>
  <si>
    <t>Crash Type</t>
  </si>
  <si>
    <r>
      <t xml:space="preserve">Added values derived from supplemental crash data from </t>
    </r>
    <r>
      <rPr>
        <b/>
        <sz val="11"/>
        <rFont val="Times New Roman"/>
        <family val="1"/>
      </rPr>
      <t>Table 2</t>
    </r>
    <r>
      <rPr>
        <sz val="11"/>
        <rFont val="Times New Roman"/>
        <family val="1"/>
      </rPr>
      <t>.</t>
    </r>
  </si>
  <si>
    <t>Varies</t>
  </si>
  <si>
    <t>Freeway</t>
  </si>
  <si>
    <t>Straighten Horizontal Curve</t>
  </si>
  <si>
    <t>Single Vehicle</t>
  </si>
  <si>
    <t>Rear End</t>
  </si>
  <si>
    <t>Fatal and Serious</t>
  </si>
  <si>
    <t>Directional Widening 2 to 3 lanes</t>
  </si>
  <si>
    <t>Rural Freeway</t>
  </si>
  <si>
    <t>Urban Freeway</t>
  </si>
  <si>
    <t>CMF</t>
  </si>
  <si>
    <t>Primary Crash Types</t>
  </si>
  <si>
    <r>
      <t xml:space="preserve">VDOT (2016), </t>
    </r>
    <r>
      <rPr>
        <i/>
        <sz val="11"/>
        <rFont val="Times New Roman"/>
        <family val="1"/>
      </rPr>
      <t>Expected Roadway Project Crash Reductions for SMART SCALE Safety Factor Evaluation</t>
    </r>
  </si>
  <si>
    <r>
      <t xml:space="preserve">Pratt, et al (2014), </t>
    </r>
    <r>
      <rPr>
        <i/>
        <sz val="11"/>
        <rFont val="Times New Roman"/>
        <family val="1"/>
      </rPr>
      <t>Evaluating the Need for Surface Treatments to Reduce Crash Frequency on Horizontal Curves</t>
    </r>
  </si>
  <si>
    <t>Locations Impacted</t>
  </si>
  <si>
    <t>Entire length of project area</t>
  </si>
  <si>
    <t>(1) Highway 70 interchange area; (2) West of Sevier Street</t>
  </si>
  <si>
    <t>Widen average shoulder from 8 feet to 10 feet</t>
  </si>
  <si>
    <r>
      <t xml:space="preserve">NCHRP (2009), </t>
    </r>
    <r>
      <rPr>
        <i/>
        <sz val="11"/>
        <rFont val="Times New Roman"/>
        <family val="1"/>
      </rPr>
      <t>Report 633: Impact of Shoulder Width and Median Width on Safety</t>
    </r>
    <r>
      <rPr>
        <sz val="11"/>
        <rFont val="Times New Roman"/>
        <family val="1"/>
      </rPr>
      <t>, Table S-1</t>
    </r>
  </si>
  <si>
    <t>Divided Highway</t>
  </si>
  <si>
    <t>Safety benefits calculated by multiplying total No-build crash cost in Table 4 by proposed multiplicative CRF in Table 5.</t>
  </si>
  <si>
    <t>Table 6. Undiscounted Crash Savings by Year</t>
  </si>
  <si>
    <t>Table 13. Summary of Work Zone Impacts</t>
  </si>
  <si>
    <t>Proposed Cumulative CMF</t>
  </si>
  <si>
    <t>Proposed Cumulative CRF</t>
  </si>
  <si>
    <t>The project is expected to significantly reduce crashes on Interstate 30 due revision of horizontal curves, congestion reduction, shoulder widening and other safety improvements.  These improvements are expected to impact various crash types, particularly crash types that have historically resulted in serious injuries and fatalities within the project area – rear end crashes and single-vehicle crashes.  The proposed cumulative CMF and CRF were deemed reasonable given the magnitude of CMFs and CRFs for separate improvements.</t>
  </si>
  <si>
    <t>in 2012 dollars</t>
  </si>
  <si>
    <t>Recurring Maintenance Cost</t>
  </si>
  <si>
    <t xml:space="preserve"> Recurring Maintenance Cost</t>
  </si>
  <si>
    <t>Recurring maintenance costs reflects actual cost for similar work in 2012.</t>
  </si>
  <si>
    <t>Total Bridge Deck Area (sq ft)</t>
  </si>
  <si>
    <t>Preservation (per sq ft)</t>
  </si>
  <si>
    <t>Based on 11 structures</t>
  </si>
  <si>
    <t>Various activities, described below</t>
  </si>
  <si>
    <t>Table 4. Pavement Maintenance Strategy – Build</t>
  </si>
  <si>
    <t>Table 5. No-Build and Build Structure Dimensions</t>
  </si>
  <si>
    <t>The proposed facility is expected to consist of a continuously reinforced concrete pavement.  Within the 20-year horizon of this analysis, pavement maintenance is expected to primarily consist of rehabilitation activities in 2036.</t>
  </si>
  <si>
    <t>Per lane mile rehabilitation estimate based on average of last three years of similar work.  Anticipated rehabilitation activities include full-depth patching, minor drainage and base repairs, shoulder repair and other work.</t>
  </si>
  <si>
    <t>Pavement maintenance for the No-Build Scenario would consist of regular milling and 4" overlays with geosynthetic tape reinforcement at joints.  This work is consistent with the maintenance work that was performed in 2012, but was not intended to be a long-term solution for pavement condition.  The objective of this work is to maintain an acceptable condition of pavement surface, not address underlying structural deficiencies.</t>
  </si>
  <si>
    <t>Paint</t>
  </si>
  <si>
    <t>Structure Maintenance</t>
  </si>
  <si>
    <t>Deck Maintenance</t>
  </si>
  <si>
    <t>Estimated Cost</t>
  </si>
  <si>
    <t>Polymer Coat</t>
  </si>
  <si>
    <t>Hydrodemolition</t>
  </si>
  <si>
    <t>The bridge maintenance strategy for the No-Build Scenario would emphasize the performance of routine maintenance necessary to keep those structures in service through the design year of the project.</t>
  </si>
  <si>
    <t>Painting</t>
  </si>
  <si>
    <t>Polymer coats and hydrodemolition</t>
  </si>
  <si>
    <t>Table 6. Bridge Maintenance Strategy – Build</t>
  </si>
  <si>
    <r>
      <t xml:space="preserve">AADT derived from </t>
    </r>
    <r>
      <rPr>
        <i/>
        <sz val="11"/>
        <rFont val="Times New Roman"/>
        <family val="1"/>
      </rPr>
      <t>Appendix A</t>
    </r>
    <r>
      <rPr>
        <sz val="11"/>
        <rFont val="Times New Roman"/>
        <family val="1"/>
      </rPr>
      <t>, pp. 31 and 37.  For purposes of computing annual traffic estimates, it is assumed that the proposed development at the northwest quadrant of the U.S. Highway 67 interchange will still be in the planning phase in 2018 and will develop gradually through 2038.  That is to say, for purposes of developing annual traffic estimates, it was assumed that traffic would grow linearly between the 2018 without-development volumes and the 2038 with-development volumes.  After 2038, traffic volumes are grown by 2% per year.</t>
    </r>
  </si>
  <si>
    <t>Overlap</t>
  </si>
  <si>
    <t>Off Ramp</t>
  </si>
  <si>
    <t>South Street</t>
  </si>
  <si>
    <t>On Ramp</t>
  </si>
  <si>
    <t>Basic</t>
  </si>
  <si>
    <t>Hwy 67</t>
  </si>
  <si>
    <t>Truck Park</t>
  </si>
  <si>
    <t>Hwy 70</t>
  </si>
  <si>
    <t>Lane Capacity (veh/hr/lane)</t>
  </si>
  <si>
    <t>No-Build Capacity</t>
  </si>
  <si>
    <t>Alpha</t>
  </si>
  <si>
    <t>Beta</t>
  </si>
  <si>
    <t>FFS</t>
  </si>
  <si>
    <t>Source: NCHRP 716 (2012)</t>
  </si>
  <si>
    <t>No Build Lanes</t>
  </si>
  <si>
    <t>Westbound PM</t>
  </si>
  <si>
    <t>Westbound AM</t>
  </si>
  <si>
    <t>Eastbound PM</t>
  </si>
  <si>
    <t>Eastbound AM</t>
  </si>
  <si>
    <t>Annual Passenger VOT Savings</t>
  </si>
  <si>
    <t>5:00a</t>
  </si>
  <si>
    <t>6:00a</t>
  </si>
  <si>
    <t>7:00a</t>
  </si>
  <si>
    <t>8:00a</t>
  </si>
  <si>
    <t>9:00a</t>
  </si>
  <si>
    <t>10:00a</t>
  </si>
  <si>
    <t>11:00a</t>
  </si>
  <si>
    <t>12:00p</t>
  </si>
  <si>
    <t>1:00p</t>
  </si>
  <si>
    <t>2:00p</t>
  </si>
  <si>
    <t>3:00p</t>
  </si>
  <si>
    <t>4:00p</t>
  </si>
  <si>
    <t>5:00p</t>
  </si>
  <si>
    <t>6:00p</t>
  </si>
  <si>
    <t>7:00p</t>
  </si>
  <si>
    <t>8:00p</t>
  </si>
  <si>
    <t>Table 1. Pavement Maintenance Strategy – No Build</t>
  </si>
  <si>
    <t>Table 2. Schedule of No-Build Maintenance Activities.</t>
  </si>
  <si>
    <t>Table 3. Bridge Maintenance Strategy – No Build</t>
  </si>
  <si>
    <t>For itemized costs, see Table 2.</t>
  </si>
  <si>
    <t>Table 7. Undiscounted Operations &amp; Maintenance Costs</t>
  </si>
  <si>
    <t>The bridge maintenance strategy for the Build Scenario assumes regular preservation treatments including: polymer deck coats (every 12 years), hydrodemolition (every 20 years), paint (every 25 years),  joint cleaning as needed, and regular inspection.  After 50 years of preservation, bridge structures would be permitted to run their course, assuming anticipated replacement after 75 years.  The costs for the first 20 of the 50 years of bridge preservation activities are annualized in Table 7.  The remaining costs for 30 years of bridge preservation activities are deducted from the residual value of bridge structures in the Residual Value tab.</t>
  </si>
  <si>
    <t>Table 8. Summary of Operations &amp; Maintenance Costs</t>
  </si>
  <si>
    <t>Table 1. Daily, No-Build, Peak-Hour VHT - Passenger Vehicles Only</t>
  </si>
  <si>
    <t>Table 2. Daily, Build, Peak-Hour VHT - Passenger Vehicles Only</t>
  </si>
  <si>
    <t>Table 3. Daily, Peak-Hour VHT Difference - Passsenger Vehicles Only</t>
  </si>
  <si>
    <t>Table 7. Summary of Crash Savings</t>
  </si>
  <si>
    <t>Table 7. Summary of Residual Value</t>
  </si>
  <si>
    <t>Table 1. Facility Data</t>
  </si>
  <si>
    <t>Table 2. Peak-Hour Volume (vehicles)</t>
  </si>
  <si>
    <t>Table 3. Peak-Hour Truck Percent</t>
  </si>
  <si>
    <t>Table 4. Heavy Vehicle Adjusted Peak-Hour Volume (vehicles)</t>
  </si>
  <si>
    <t>Table 5. No-Build Capacity (vehicles/hr)</t>
  </si>
  <si>
    <t>Table 6. Peak Hour No-Build V/C</t>
  </si>
  <si>
    <t>Table 7. VDF Parameters</t>
  </si>
  <si>
    <t>Table 8. VDF Predicted Peak-Hour Segment Speed (mph)</t>
  </si>
  <si>
    <t>Table 9. Adjusted VDF Predicted Peak-Hour Segment Speed (mph) – 10 mph minimum</t>
  </si>
  <si>
    <t>Table 10. Peak-Hour Travel Time (hrs)</t>
  </si>
  <si>
    <t>Table 11. Total Peak-Hour Travel Time (hrs) – Passenger Vehicles Only</t>
  </si>
  <si>
    <t>Table 12. Total Peak Hour Travel Time (hrs) – Trucks Only</t>
  </si>
  <si>
    <t>See VHT tabs separated by direction, time of day and scenario.</t>
  </si>
  <si>
    <t>Table 4. Annual, Peak-Hour VHT Difference – Passenger Vehicles Only</t>
  </si>
  <si>
    <t>Figure 1. Relative Hour Factors Derived from Project-Area Traffic Counts</t>
  </si>
  <si>
    <t>EB PM Peak Hour</t>
  </si>
  <si>
    <t>EB AM Peak Hour</t>
  </si>
  <si>
    <t>WB AM Peak Hour</t>
  </si>
  <si>
    <t>WB PM Peak Hour</t>
  </si>
  <si>
    <t>Calculated as the difference between Table 1 and Table 2, multiplied by the relative hour from Figure 1.  The use of these relative hour factors is meant to capture the additional delay that occurs in the hours before or after true peak hours.</t>
  </si>
  <si>
    <t>Table 5. VOT Parameters</t>
  </si>
  <si>
    <t>Use of 260 days assumes minimal congestion on weekends.</t>
  </si>
  <si>
    <t>Annual Passenger Truck HT Difference</t>
  </si>
  <si>
    <t>Annual TruckVOT Savings</t>
  </si>
  <si>
    <t>Table 6. Daily, No-Build, Peak-Hour VHT - Trucks Only</t>
  </si>
  <si>
    <t>Table 7. Daily, Build, Peak-Hour VHT - Trucks Only</t>
  </si>
  <si>
    <t>Table 8. Daily, Peak-Hour VHT Difference - Trucks Only</t>
  </si>
  <si>
    <t>Calculated as the difference between Table 6 and Table 7, multiplied by the relative hour from the figure below.  The use of these relative hour factors is meant to capture the additional delay that occurs in the hours before or after true peak hours.</t>
  </si>
  <si>
    <t>Table 9. Annual, Peak-Hour VHT Difference – Trucks Only</t>
  </si>
  <si>
    <t>Table 10. Annual, Peak-Hour Savings – All Vehicles</t>
  </si>
  <si>
    <t>Table 11. Summary of Travel Time Savings</t>
  </si>
  <si>
    <t>Table 1. Undiscounted Residual Value</t>
  </si>
  <si>
    <t>Table 3. Parameters for Residual Value Analysis</t>
  </si>
  <si>
    <r>
      <rPr>
        <b/>
        <i/>
        <sz val="11"/>
        <color theme="1"/>
        <rFont val="Times New Roman"/>
        <family val="1"/>
      </rPr>
      <t>E.g.</t>
    </r>
    <r>
      <rPr>
        <b/>
        <sz val="11"/>
        <color theme="1"/>
        <rFont val="Times New Roman"/>
        <family val="1"/>
      </rPr>
      <t>, polymer deck coats (every 12 years), hydrodemolotion (every 20 years), paint (every 25 years), etc.</t>
    </r>
  </si>
</sst>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quot;$&quot;#,##0_);[Red]\(&quot;$&quot;#,##0\)"/>
    <numFmt numFmtId="7" formatCode="&quot;$&quot;#,##0.00_);\(&quot;$&quot;#,##0.00\)"/>
    <numFmt numFmtId="8" formatCode="&quot;$&quot;#,##0.00_);[Red]\(&quot;$&quot;#,##0.00\)"/>
    <numFmt numFmtId="44" formatCode="_(&quot;$&quot;* #,##0.00_);_(&quot;$&quot;* \(#,##0.00\);_(&quot;$&quot;* &quot;-&quot;??_);_(@_)"/>
    <numFmt numFmtId="164" formatCode="&quot;$&quot;#,##0"/>
    <numFmt numFmtId="165" formatCode="&quot;$&quot;#,##0.00"/>
    <numFmt numFmtId="166" formatCode="_(&quot;$&quot;* #,##0_);_(&quot;$&quot;* \(#,##0\);_(&quot;$&quot;* &quot;-&quot;??_);_(@_)"/>
    <numFmt numFmtId="167" formatCode="0.0"/>
    <numFmt numFmtId="168" formatCode="0.0000"/>
    <numFmt numFmtId="169" formatCode="#,##0.0000"/>
    <numFmt numFmtId="170" formatCode="#,##0.00000"/>
    <numFmt numFmtId="171" formatCode="0.00000"/>
    <numFmt numFmtId="172" formatCode="0.000"/>
    <numFmt numFmtId="173" formatCode="#,##0.000"/>
    <numFmt numFmtId="174" formatCode="#,##0.0"/>
    <numFmt numFmtId="175" formatCode="&quot;$&quot;#,##0.0_);[Red]\(&quot;$&quot;#,##0.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u/>
      <sz val="11"/>
      <color theme="10"/>
      <name val="Calibri"/>
      <family val="2"/>
      <scheme val="minor"/>
    </font>
    <font>
      <b/>
      <sz val="11"/>
      <color rgb="FF000000"/>
      <name val="Calibri"/>
      <family val="2"/>
      <scheme val="minor"/>
    </font>
    <font>
      <sz val="11"/>
      <color rgb="FF000000"/>
      <name val="Calibri"/>
      <family val="2"/>
      <scheme val="minor"/>
    </font>
    <font>
      <i/>
      <sz val="11"/>
      <color theme="1"/>
      <name val="Calibri"/>
      <family val="2"/>
      <scheme val="minor"/>
    </font>
    <font>
      <b/>
      <sz val="11"/>
      <color theme="8" tint="-0.499984740745262"/>
      <name val="Calibri"/>
      <family val="2"/>
      <scheme val="minor"/>
    </font>
    <font>
      <b/>
      <sz val="11"/>
      <name val="Calibri"/>
      <family val="2"/>
      <scheme val="minor"/>
    </font>
    <font>
      <b/>
      <sz val="14"/>
      <color theme="1"/>
      <name val="Calibri"/>
      <family val="2"/>
      <scheme val="minor"/>
    </font>
    <font>
      <sz val="10"/>
      <name val="Arial"/>
      <family val="2"/>
    </font>
    <font>
      <b/>
      <sz val="10"/>
      <name val="Calibri"/>
      <family val="2"/>
      <scheme val="minor"/>
    </font>
    <font>
      <sz val="10"/>
      <name val="Calibri"/>
      <family val="2"/>
      <scheme val="minor"/>
    </font>
    <font>
      <b/>
      <i/>
      <sz val="10"/>
      <name val="Calibri"/>
      <family val="2"/>
      <scheme val="minor"/>
    </font>
    <font>
      <i/>
      <sz val="10"/>
      <name val="Calibri"/>
      <family val="2"/>
      <scheme val="minor"/>
    </font>
    <font>
      <b/>
      <sz val="8"/>
      <color indexed="81"/>
      <name val="Tahoma"/>
      <family val="2"/>
    </font>
    <font>
      <sz val="8"/>
      <color indexed="81"/>
      <name val="Tahoma"/>
      <family val="2"/>
    </font>
    <font>
      <u/>
      <sz val="10"/>
      <color indexed="12"/>
      <name val="Calibri"/>
      <family val="2"/>
    </font>
    <font>
      <i/>
      <sz val="10"/>
      <color theme="1"/>
      <name val="Calibri"/>
      <family val="2"/>
      <scheme val="minor"/>
    </font>
    <font>
      <u/>
      <sz val="10"/>
      <color indexed="12"/>
      <name val="Calibri"/>
      <family val="2"/>
      <scheme val="minor"/>
    </font>
    <font>
      <sz val="10"/>
      <color rgb="FFFF0000"/>
      <name val="Calibri"/>
      <family val="2"/>
      <scheme val="minor"/>
    </font>
    <font>
      <b/>
      <sz val="11"/>
      <color theme="0"/>
      <name val="Calibri"/>
      <family val="2"/>
      <scheme val="minor"/>
    </font>
    <font>
      <sz val="11"/>
      <color theme="0"/>
      <name val="Calibri"/>
      <family val="2"/>
      <scheme val="minor"/>
    </font>
    <font>
      <b/>
      <sz val="14"/>
      <color theme="0"/>
      <name val="Calibri"/>
      <family val="2"/>
      <scheme val="minor"/>
    </font>
    <font>
      <sz val="10"/>
      <color theme="1"/>
      <name val="Calibri"/>
      <family val="2"/>
      <scheme val="minor"/>
    </font>
    <font>
      <b/>
      <sz val="10"/>
      <color theme="1"/>
      <name val="Calibri"/>
      <family val="2"/>
      <scheme val="minor"/>
    </font>
    <font>
      <b/>
      <sz val="11"/>
      <color rgb="FF000000"/>
      <name val="Calibri"/>
      <family val="2"/>
    </font>
    <font>
      <sz val="10"/>
      <color rgb="FF000000"/>
      <name val="Calibri"/>
      <family val="2"/>
      <scheme val="minor"/>
    </font>
    <font>
      <sz val="11"/>
      <color theme="1"/>
      <name val="Book Antiqua"/>
      <family val="1"/>
    </font>
    <font>
      <sz val="11"/>
      <color theme="1"/>
      <name val="Times New Roman"/>
      <family val="1"/>
    </font>
    <font>
      <b/>
      <sz val="11"/>
      <color theme="1"/>
      <name val="Times New Roman"/>
      <family val="1"/>
    </font>
    <font>
      <i/>
      <sz val="11"/>
      <color theme="1"/>
      <name val="Times New Roman"/>
      <family val="1"/>
    </font>
    <font>
      <vertAlign val="superscript"/>
      <sz val="11"/>
      <color theme="1"/>
      <name val="Times New Roman"/>
      <family val="1"/>
    </font>
    <font>
      <b/>
      <vertAlign val="superscript"/>
      <sz val="11"/>
      <color theme="1"/>
      <name val="Times New Roman"/>
      <family val="1"/>
    </font>
    <font>
      <sz val="11"/>
      <color rgb="FFFF0000"/>
      <name val="Times New Roman"/>
      <family val="1"/>
    </font>
    <font>
      <sz val="11"/>
      <color rgb="FF000000"/>
      <name val="Times New Roman"/>
      <family val="1"/>
    </font>
    <font>
      <b/>
      <sz val="11"/>
      <color rgb="FFFF0000"/>
      <name val="Times New Roman"/>
      <family val="1"/>
    </font>
    <font>
      <sz val="11"/>
      <name val="Times New Roman"/>
      <family val="1"/>
    </font>
    <font>
      <b/>
      <sz val="11"/>
      <name val="Times New Roman"/>
      <family val="1"/>
    </font>
    <font>
      <i/>
      <sz val="11"/>
      <name val="Times New Roman"/>
      <family val="1"/>
    </font>
    <font>
      <b/>
      <i/>
      <sz val="11"/>
      <color theme="1"/>
      <name val="Times New Roman"/>
      <family val="1"/>
    </font>
  </fonts>
  <fills count="21">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3"/>
        <bgColor indexed="64"/>
      </patternFill>
    </fill>
    <fill>
      <patternFill patternType="solid">
        <fgColor theme="9" tint="-0.249977111117893"/>
        <bgColor indexed="64"/>
      </patternFill>
    </fill>
    <fill>
      <patternFill patternType="solid">
        <fgColor theme="1"/>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59996337778862885"/>
        <bgColor indexed="64"/>
      </patternFill>
    </fill>
    <fill>
      <patternFill patternType="solid">
        <fgColor theme="4" tint="0.79998168889431442"/>
        <bgColor indexed="64"/>
      </patternFill>
    </fill>
    <fill>
      <patternFill patternType="solid">
        <fgColor theme="7" tint="0.79998168889431442"/>
        <bgColor indexed="64"/>
      </patternFill>
    </fill>
  </fills>
  <borders count="86">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rgb="FF000000"/>
      </left>
      <right/>
      <top style="thin">
        <color rgb="FF000000"/>
      </top>
      <bottom style="double">
        <color indexed="64"/>
      </bottom>
      <diagonal/>
    </border>
    <border>
      <left style="thin">
        <color indexed="64"/>
      </left>
      <right style="thin">
        <color indexed="64"/>
      </right>
      <top style="thin">
        <color indexed="64"/>
      </top>
      <bottom style="double">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right/>
      <top/>
      <bottom style="medium">
        <color indexed="64"/>
      </bottom>
      <diagonal/>
    </border>
    <border>
      <left style="thin">
        <color rgb="FF000000"/>
      </left>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bottom style="medium">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cellStyleXfs>
  <cellXfs count="1123">
    <xf numFmtId="0" fontId="0" fillId="0" borderId="0" xfId="0"/>
    <xf numFmtId="0" fontId="0" fillId="0" borderId="0" xfId="0" applyAlignment="1">
      <alignment horizontal="center"/>
    </xf>
    <xf numFmtId="0" fontId="0" fillId="0" borderId="0" xfId="0" applyAlignment="1">
      <alignment horizontal="left"/>
    </xf>
    <xf numFmtId="0" fontId="0" fillId="0" borderId="0" xfId="0" applyAlignment="1">
      <alignment wrapText="1"/>
    </xf>
    <xf numFmtId="2" fontId="0" fillId="0" borderId="0" xfId="0" applyNumberFormat="1" applyAlignment="1">
      <alignment horizontal="center"/>
    </xf>
    <xf numFmtId="0" fontId="0" fillId="0" borderId="3" xfId="0" applyBorder="1"/>
    <xf numFmtId="0" fontId="0" fillId="0" borderId="3" xfId="0" applyBorder="1" applyAlignment="1">
      <alignment horizontal="center" wrapText="1"/>
    </xf>
    <xf numFmtId="0" fontId="2" fillId="0" borderId="0" xfId="0" applyFont="1"/>
    <xf numFmtId="0" fontId="2" fillId="0" borderId="3" xfId="0" applyFont="1" applyBorder="1"/>
    <xf numFmtId="2" fontId="0" fillId="0" borderId="3" xfId="0" applyNumberFormat="1" applyBorder="1" applyAlignment="1">
      <alignment horizontal="center"/>
    </xf>
    <xf numFmtId="0" fontId="2" fillId="0" borderId="3" xfId="0" applyFont="1" applyBorder="1" applyAlignment="1">
      <alignment horizontal="center" wrapText="1"/>
    </xf>
    <xf numFmtId="0" fontId="2" fillId="0" borderId="0" xfId="0" applyFont="1" applyAlignment="1">
      <alignment horizontal="center" wrapText="1"/>
    </xf>
    <xf numFmtId="0" fontId="0" fillId="0" borderId="0" xfId="0" applyFont="1"/>
    <xf numFmtId="0" fontId="5" fillId="0" borderId="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 xfId="0" applyFont="1" applyBorder="1" applyAlignment="1">
      <alignment horizontal="center" vertical="center"/>
    </xf>
    <xf numFmtId="6" fontId="6" fillId="0" borderId="3" xfId="0" applyNumberFormat="1" applyFont="1" applyBorder="1" applyAlignment="1">
      <alignment horizontal="center" vertical="center" wrapText="1"/>
    </xf>
    <xf numFmtId="0" fontId="0" fillId="0" borderId="3" xfId="0" applyFont="1" applyBorder="1" applyAlignment="1">
      <alignment horizontal="left" vertical="center" wrapText="1"/>
    </xf>
    <xf numFmtId="0" fontId="8" fillId="0" borderId="0" xfId="0" applyFont="1" applyFill="1"/>
    <xf numFmtId="0" fontId="0" fillId="0" borderId="0" xfId="0" applyFont="1" applyFill="1"/>
    <xf numFmtId="0" fontId="0" fillId="0" borderId="0" xfId="0" applyFont="1" applyAlignment="1">
      <alignment horizontal="left" vertical="center"/>
    </xf>
    <xf numFmtId="0" fontId="0" fillId="0" borderId="0" xfId="0" applyFont="1" applyAlignment="1">
      <alignment vertical="center"/>
    </xf>
    <xf numFmtId="0" fontId="9" fillId="0" borderId="3" xfId="0" applyFont="1" applyFill="1" applyBorder="1" applyAlignment="1">
      <alignment horizontal="center" vertical="center" wrapText="1"/>
    </xf>
    <xf numFmtId="0" fontId="12" fillId="0" borderId="0" xfId="4" applyFont="1" applyAlignment="1">
      <alignment wrapText="1"/>
    </xf>
    <xf numFmtId="0" fontId="13" fillId="0" borderId="0" xfId="4" applyFont="1"/>
    <xf numFmtId="0" fontId="12" fillId="3" borderId="10" xfId="4" applyFont="1" applyFill="1" applyBorder="1" applyAlignment="1">
      <alignment wrapText="1"/>
    </xf>
    <xf numFmtId="0" fontId="12" fillId="3" borderId="0" xfId="4" applyFont="1" applyFill="1" applyBorder="1" applyAlignment="1">
      <alignment wrapText="1"/>
    </xf>
    <xf numFmtId="0" fontId="12" fillId="3" borderId="1" xfId="4" applyFont="1" applyFill="1" applyBorder="1" applyAlignment="1">
      <alignment wrapText="1"/>
    </xf>
    <xf numFmtId="0" fontId="13" fillId="3" borderId="10" xfId="4" applyFont="1" applyFill="1" applyBorder="1" applyAlignment="1">
      <alignment wrapText="1"/>
    </xf>
    <xf numFmtId="0" fontId="13" fillId="3" borderId="0" xfId="4" applyFont="1" applyFill="1" applyBorder="1"/>
    <xf numFmtId="0" fontId="12" fillId="3" borderId="3" xfId="4" applyFont="1" applyFill="1" applyBorder="1" applyAlignment="1">
      <alignment wrapText="1"/>
    </xf>
    <xf numFmtId="0" fontId="12" fillId="3" borderId="3" xfId="4" applyFont="1" applyFill="1" applyBorder="1"/>
    <xf numFmtId="44" fontId="12" fillId="3" borderId="3" xfId="4" applyNumberFormat="1" applyFont="1" applyFill="1" applyBorder="1"/>
    <xf numFmtId="0" fontId="13" fillId="3" borderId="3" xfId="4" applyFont="1" applyFill="1" applyBorder="1"/>
    <xf numFmtId="0" fontId="13" fillId="3" borderId="3" xfId="4" applyFont="1" applyFill="1" applyBorder="1" applyAlignment="1">
      <alignment wrapText="1"/>
    </xf>
    <xf numFmtId="165" fontId="15" fillId="3" borderId="3" xfId="4" applyNumberFormat="1" applyFont="1" applyFill="1" applyBorder="1"/>
    <xf numFmtId="0" fontId="15" fillId="3" borderId="3" xfId="4" applyFont="1" applyFill="1" applyBorder="1"/>
    <xf numFmtId="3" fontId="0" fillId="0" borderId="3" xfId="0" applyNumberFormat="1" applyBorder="1" applyAlignment="1">
      <alignment horizontal="center"/>
    </xf>
    <xf numFmtId="0" fontId="0" fillId="0" borderId="4" xfId="0" applyBorder="1"/>
    <xf numFmtId="3" fontId="0" fillId="0" borderId="0" xfId="0" applyNumberFormat="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12" fillId="0" borderId="7" xfId="0" applyFont="1" applyFill="1" applyBorder="1"/>
    <xf numFmtId="0" fontId="13" fillId="0" borderId="8" xfId="0" applyFont="1" applyFill="1" applyBorder="1"/>
    <xf numFmtId="0" fontId="13" fillId="0" borderId="9" xfId="0" applyFont="1" applyFill="1" applyBorder="1"/>
    <xf numFmtId="0" fontId="13" fillId="0" borderId="10" xfId="0" applyFont="1" applyFill="1" applyBorder="1"/>
    <xf numFmtId="0" fontId="13" fillId="0" borderId="1" xfId="0" applyFont="1" applyFill="1" applyBorder="1"/>
    <xf numFmtId="0" fontId="13" fillId="0" borderId="13" xfId="0" applyFont="1" applyFill="1" applyBorder="1"/>
    <xf numFmtId="0" fontId="13" fillId="0" borderId="10" xfId="0" applyFont="1" applyFill="1" applyBorder="1" applyAlignment="1">
      <alignment vertical="top" wrapText="1"/>
    </xf>
    <xf numFmtId="0" fontId="13" fillId="0" borderId="11" xfId="0" applyFont="1" applyFill="1" applyBorder="1" applyAlignment="1">
      <alignment vertical="top" wrapText="1"/>
    </xf>
    <xf numFmtId="0" fontId="13" fillId="0" borderId="0" xfId="0" applyFont="1" applyFill="1" applyBorder="1"/>
    <xf numFmtId="0" fontId="18" fillId="0" borderId="11" xfId="3" applyFont="1" applyFill="1" applyBorder="1" applyAlignment="1" applyProtection="1"/>
    <xf numFmtId="0" fontId="13" fillId="0" borderId="12" xfId="0" applyFont="1" applyFill="1" applyBorder="1"/>
    <xf numFmtId="0" fontId="12" fillId="0" borderId="9" xfId="0" applyFont="1" applyFill="1" applyBorder="1" applyAlignment="1">
      <alignment horizontal="center" wrapText="1"/>
    </xf>
    <xf numFmtId="0" fontId="13" fillId="0" borderId="1" xfId="0" applyFont="1" applyFill="1" applyBorder="1" applyAlignment="1">
      <alignment horizontal="center" vertical="top" wrapText="1"/>
    </xf>
    <xf numFmtId="0" fontId="12" fillId="0" borderId="14" xfId="0" applyFont="1" applyFill="1" applyBorder="1" applyAlignment="1">
      <alignment horizontal="center"/>
    </xf>
    <xf numFmtId="0" fontId="12" fillId="0" borderId="2" xfId="0" applyFont="1" applyFill="1" applyBorder="1" applyAlignment="1">
      <alignment horizontal="center" vertical="top" wrapText="1"/>
    </xf>
    <xf numFmtId="166" fontId="13" fillId="3" borderId="1" xfId="5" applyNumberFormat="1" applyFont="1" applyFill="1" applyBorder="1"/>
    <xf numFmtId="166" fontId="12" fillId="2" borderId="3" xfId="4" applyNumberFormat="1" applyFont="1" applyFill="1" applyBorder="1"/>
    <xf numFmtId="165" fontId="12" fillId="2" borderId="3" xfId="1" applyNumberFormat="1" applyFont="1" applyFill="1" applyBorder="1"/>
    <xf numFmtId="44" fontId="12" fillId="2" borderId="3" xfId="4" applyNumberFormat="1" applyFont="1" applyFill="1" applyBorder="1"/>
    <xf numFmtId="0" fontId="2" fillId="0" borderId="0" xfId="0" applyFont="1" applyFill="1" applyBorder="1"/>
    <xf numFmtId="0" fontId="2" fillId="0" borderId="3" xfId="0" applyFont="1" applyBorder="1" applyAlignment="1">
      <alignment wrapText="1"/>
    </xf>
    <xf numFmtId="0" fontId="2" fillId="0" borderId="14" xfId="0" applyFont="1" applyBorder="1" applyAlignment="1">
      <alignment horizontal="center" wrapText="1"/>
    </xf>
    <xf numFmtId="0" fontId="2" fillId="0" borderId="17" xfId="0" applyFont="1" applyBorder="1"/>
    <xf numFmtId="0" fontId="0" fillId="0" borderId="19" xfId="0" applyBorder="1"/>
    <xf numFmtId="2" fontId="2" fillId="2" borderId="17" xfId="0" applyNumberFormat="1" applyFont="1" applyFill="1" applyBorder="1" applyAlignment="1">
      <alignment horizontal="center"/>
    </xf>
    <xf numFmtId="0" fontId="0" fillId="0" borderId="14" xfId="0" applyBorder="1"/>
    <xf numFmtId="2" fontId="0" fillId="0" borderId="3" xfId="0" applyNumberFormat="1" applyFill="1" applyBorder="1" applyAlignment="1">
      <alignment horizontal="center"/>
    </xf>
    <xf numFmtId="3" fontId="0" fillId="0" borderId="14" xfId="0" applyNumberFormat="1" applyBorder="1" applyAlignment="1">
      <alignment horizontal="center"/>
    </xf>
    <xf numFmtId="0" fontId="0" fillId="0" borderId="14" xfId="0" applyBorder="1" applyAlignment="1">
      <alignment horizontal="center" wrapText="1"/>
    </xf>
    <xf numFmtId="6" fontId="13" fillId="0" borderId="0" xfId="0" applyNumberFormat="1" applyFont="1" applyFill="1" applyBorder="1" applyAlignment="1">
      <alignment horizontal="center" vertical="center" wrapText="1"/>
    </xf>
    <xf numFmtId="6" fontId="13" fillId="0" borderId="12" xfId="0" applyNumberFormat="1" applyFont="1" applyFill="1" applyBorder="1" applyAlignment="1">
      <alignment horizontal="center" vertical="center" wrapText="1"/>
    </xf>
    <xf numFmtId="0" fontId="2" fillId="0" borderId="14" xfId="0" applyFont="1" applyBorder="1" applyAlignment="1">
      <alignment wrapText="1"/>
    </xf>
    <xf numFmtId="0" fontId="2" fillId="0" borderId="14" xfId="0" applyFont="1" applyBorder="1"/>
    <xf numFmtId="0" fontId="2" fillId="0" borderId="19" xfId="0" applyFont="1" applyBorder="1"/>
    <xf numFmtId="0" fontId="12" fillId="0" borderId="0" xfId="0" applyFont="1" applyFill="1"/>
    <xf numFmtId="0" fontId="13" fillId="0" borderId="0" xfId="0" applyFont="1" applyFill="1"/>
    <xf numFmtId="2" fontId="13" fillId="0" borderId="0" xfId="0" applyNumberFormat="1" applyFont="1" applyFill="1"/>
    <xf numFmtId="0" fontId="19" fillId="0" borderId="0" xfId="0" applyFont="1" applyFill="1"/>
    <xf numFmtId="0" fontId="12" fillId="0" borderId="0" xfId="0" applyFont="1" applyFill="1" applyBorder="1"/>
    <xf numFmtId="0" fontId="20" fillId="0" borderId="0" xfId="3" applyFont="1" applyFill="1" applyBorder="1" applyAlignment="1" applyProtection="1"/>
    <xf numFmtId="44" fontId="15" fillId="0" borderId="0" xfId="1" applyFont="1" applyFill="1" applyBorder="1" applyAlignment="1"/>
    <xf numFmtId="0" fontId="12" fillId="0" borderId="3" xfId="0" applyFont="1" applyFill="1" applyBorder="1"/>
    <xf numFmtId="44" fontId="15" fillId="0" borderId="3" xfId="1" applyFont="1" applyFill="1" applyBorder="1" applyAlignment="1">
      <alignment horizontal="left"/>
    </xf>
    <xf numFmtId="44" fontId="15" fillId="0" borderId="3" xfId="1" applyFont="1" applyFill="1" applyBorder="1" applyAlignment="1">
      <alignment horizontal="center"/>
    </xf>
    <xf numFmtId="0" fontId="12" fillId="0" borderId="3" xfId="0" applyFont="1" applyFill="1" applyBorder="1" applyAlignment="1">
      <alignment horizontal="center"/>
    </xf>
    <xf numFmtId="165" fontId="2" fillId="2" borderId="17" xfId="0" applyNumberFormat="1" applyFont="1" applyFill="1" applyBorder="1" applyAlignment="1">
      <alignment horizontal="center"/>
    </xf>
    <xf numFmtId="6" fontId="12" fillId="2" borderId="17" xfId="0" applyNumberFormat="1" applyFont="1" applyFill="1" applyBorder="1" applyAlignment="1">
      <alignment horizontal="center" vertical="center"/>
    </xf>
    <xf numFmtId="6" fontId="12" fillId="2" borderId="18" xfId="0" applyNumberFormat="1" applyFont="1" applyFill="1" applyBorder="1" applyAlignment="1">
      <alignment horizontal="center" vertical="center"/>
    </xf>
    <xf numFmtId="0" fontId="2" fillId="2" borderId="16" xfId="0" applyFont="1" applyFill="1" applyBorder="1" applyAlignment="1">
      <alignment horizontal="center"/>
    </xf>
    <xf numFmtId="3" fontId="2" fillId="2" borderId="17" xfId="0" applyNumberFormat="1" applyFont="1" applyFill="1" applyBorder="1" applyAlignment="1">
      <alignment horizontal="center"/>
    </xf>
    <xf numFmtId="9" fontId="2" fillId="2" borderId="28" xfId="0" applyNumberFormat="1" applyFont="1" applyFill="1" applyBorder="1" applyAlignment="1">
      <alignment horizontal="center"/>
    </xf>
    <xf numFmtId="9" fontId="2" fillId="2" borderId="23" xfId="0" applyNumberFormat="1" applyFont="1" applyFill="1" applyBorder="1" applyAlignment="1">
      <alignment horizontal="center"/>
    </xf>
    <xf numFmtId="9" fontId="2" fillId="2" borderId="24" xfId="0" applyNumberFormat="1" applyFont="1" applyFill="1" applyBorder="1" applyAlignment="1">
      <alignment horizontal="center"/>
    </xf>
    <xf numFmtId="0" fontId="2" fillId="0" borderId="27" xfId="0" applyFont="1" applyBorder="1"/>
    <xf numFmtId="0" fontId="2" fillId="0" borderId="26" xfId="0" applyFont="1" applyBorder="1"/>
    <xf numFmtId="0" fontId="2" fillId="0" borderId="0" xfId="0" applyFont="1" applyAlignment="1">
      <alignment horizontal="center"/>
    </xf>
    <xf numFmtId="0" fontId="2" fillId="0" borderId="27" xfId="0" applyFont="1" applyBorder="1" applyAlignment="1">
      <alignment horizontal="center"/>
    </xf>
    <xf numFmtId="10" fontId="2" fillId="2" borderId="17" xfId="0" applyNumberFormat="1" applyFont="1" applyFill="1" applyBorder="1" applyAlignment="1">
      <alignment horizontal="center" wrapText="1"/>
    </xf>
    <xf numFmtId="2" fontId="2" fillId="0" borderId="25" xfId="0" applyNumberFormat="1" applyFont="1" applyBorder="1" applyAlignment="1">
      <alignment horizontal="center"/>
    </xf>
    <xf numFmtId="2" fontId="2" fillId="0" borderId="26" xfId="0" applyNumberFormat="1" applyFont="1" applyBorder="1" applyAlignment="1">
      <alignment horizontal="center"/>
    </xf>
    <xf numFmtId="0" fontId="2" fillId="0" borderId="0" xfId="0" applyFont="1" applyAlignment="1">
      <alignment horizontal="center" wrapText="1"/>
    </xf>
    <xf numFmtId="0" fontId="0" fillId="0" borderId="3" xfId="0" applyBorder="1" applyAlignment="1">
      <alignment horizontal="center"/>
    </xf>
    <xf numFmtId="0" fontId="21" fillId="0" borderId="0" xfId="0" applyFont="1" applyFill="1" applyBorder="1" applyAlignment="1">
      <alignment horizontal="center"/>
    </xf>
    <xf numFmtId="0" fontId="13" fillId="0" borderId="0" xfId="0" applyFont="1" applyFill="1" applyBorder="1" applyAlignment="1">
      <alignment horizontal="center"/>
    </xf>
    <xf numFmtId="7" fontId="13" fillId="0" borderId="0" xfId="5" applyNumberFormat="1" applyFont="1" applyFill="1" applyBorder="1" applyAlignment="1">
      <alignment horizontal="center"/>
    </xf>
    <xf numFmtId="7" fontId="12" fillId="0" borderId="0" xfId="5" applyNumberFormat="1" applyFont="1" applyFill="1" applyBorder="1" applyAlignment="1">
      <alignment horizontal="center"/>
    </xf>
    <xf numFmtId="7" fontId="13" fillId="0" borderId="0" xfId="1" applyNumberFormat="1" applyFont="1" applyFill="1" applyBorder="1" applyAlignment="1">
      <alignment horizontal="center"/>
    </xf>
    <xf numFmtId="0" fontId="0" fillId="0" borderId="0" xfId="0" applyFont="1" applyBorder="1" applyAlignment="1">
      <alignment horizontal="center"/>
    </xf>
    <xf numFmtId="2" fontId="0" fillId="0" borderId="0" xfId="0" applyNumberFormat="1" applyFont="1" applyBorder="1" applyAlignment="1">
      <alignment horizontal="center"/>
    </xf>
    <xf numFmtId="0" fontId="2" fillId="0" borderId="0" xfId="0" applyFont="1" applyAlignment="1">
      <alignment horizontal="left"/>
    </xf>
    <xf numFmtId="172" fontId="6" fillId="0" borderId="3" xfId="0" applyNumberFormat="1" applyFont="1" applyBorder="1" applyAlignment="1">
      <alignment horizontal="center" vertical="center"/>
    </xf>
    <xf numFmtId="0" fontId="9" fillId="0" borderId="0" xfId="0" applyFont="1" applyFill="1" applyBorder="1" applyAlignment="1">
      <alignment horizontal="center" vertical="center" wrapText="1"/>
    </xf>
    <xf numFmtId="6" fontId="0" fillId="0" borderId="0" xfId="0" applyNumberFormat="1" applyFont="1" applyBorder="1" applyAlignment="1">
      <alignment horizontal="center" vertical="center"/>
    </xf>
    <xf numFmtId="3" fontId="2" fillId="0" borderId="0" xfId="0" applyNumberFormat="1" applyFont="1" applyAlignment="1">
      <alignment horizontal="center"/>
    </xf>
    <xf numFmtId="2" fontId="0" fillId="0" borderId="14" xfId="0" applyNumberFormat="1" applyFill="1" applyBorder="1" applyAlignment="1">
      <alignment horizontal="center"/>
    </xf>
    <xf numFmtId="2" fontId="0" fillId="0" borderId="2" xfId="0" applyNumberFormat="1" applyFill="1" applyBorder="1" applyAlignment="1">
      <alignment horizontal="center"/>
    </xf>
    <xf numFmtId="0" fontId="0" fillId="5" borderId="0" xfId="0" applyFill="1" applyBorder="1" applyAlignment="1">
      <alignment horizontal="center" wrapText="1"/>
    </xf>
    <xf numFmtId="3" fontId="0" fillId="8" borderId="0" xfId="0" applyNumberFormat="1" applyFill="1" applyAlignment="1">
      <alignment horizontal="center"/>
    </xf>
    <xf numFmtId="3" fontId="0" fillId="10" borderId="0" xfId="0" applyNumberFormat="1" applyFill="1" applyAlignment="1">
      <alignment horizontal="center"/>
    </xf>
    <xf numFmtId="0" fontId="2" fillId="5" borderId="0" xfId="0" applyFont="1" applyFill="1" applyAlignment="1">
      <alignment horizontal="center"/>
    </xf>
    <xf numFmtId="0" fontId="23" fillId="13" borderId="0" xfId="0" applyFont="1" applyFill="1" applyAlignment="1">
      <alignment horizontal="center"/>
    </xf>
    <xf numFmtId="0" fontId="22" fillId="13" borderId="0" xfId="0" applyFont="1" applyFill="1" applyAlignment="1">
      <alignment horizontal="center"/>
    </xf>
    <xf numFmtId="0" fontId="22" fillId="13" borderId="0" xfId="0" applyFont="1" applyFill="1" applyAlignment="1">
      <alignment horizontal="center" wrapText="1"/>
    </xf>
    <xf numFmtId="0" fontId="0" fillId="13" borderId="0" xfId="0" applyFill="1"/>
    <xf numFmtId="0" fontId="0" fillId="8" borderId="0" xfId="0" applyFill="1"/>
    <xf numFmtId="0" fontId="0" fillId="10" borderId="0" xfId="0" applyFill="1"/>
    <xf numFmtId="0" fontId="22" fillId="6" borderId="0" xfId="0" applyFont="1" applyFill="1"/>
    <xf numFmtId="3" fontId="22" fillId="6" borderId="0" xfId="0" applyNumberFormat="1" applyFont="1" applyFill="1" applyAlignment="1">
      <alignment horizontal="center"/>
    </xf>
    <xf numFmtId="0" fontId="0" fillId="0" borderId="35" xfId="0" applyBorder="1"/>
    <xf numFmtId="3" fontId="0" fillId="0" borderId="34" xfId="0" applyNumberFormat="1" applyBorder="1" applyAlignment="1">
      <alignment horizontal="center"/>
    </xf>
    <xf numFmtId="0" fontId="0" fillId="0" borderId="36" xfId="0" applyBorder="1"/>
    <xf numFmtId="0" fontId="2" fillId="0" borderId="14" xfId="0" applyFont="1" applyBorder="1" applyAlignment="1">
      <alignment horizontal="center" wrapText="1"/>
    </xf>
    <xf numFmtId="0" fontId="2" fillId="0" borderId="3" xfId="0" applyFont="1" applyBorder="1" applyAlignment="1">
      <alignment horizontal="center" wrapText="1"/>
    </xf>
    <xf numFmtId="3" fontId="0" fillId="0" borderId="0" xfId="0" applyNumberFormat="1"/>
    <xf numFmtId="0" fontId="12" fillId="0" borderId="40" xfId="0" applyFont="1" applyFill="1" applyBorder="1" applyAlignment="1">
      <alignment horizontal="center" vertical="center" wrapText="1"/>
    </xf>
    <xf numFmtId="0" fontId="2" fillId="0" borderId="41" xfId="0" applyFont="1" applyBorder="1" applyAlignment="1">
      <alignment horizontal="center" vertical="center" wrapText="1"/>
    </xf>
    <xf numFmtId="0" fontId="2" fillId="0" borderId="41" xfId="0" applyFont="1" applyBorder="1" applyAlignment="1">
      <alignment horizontal="center" wrapText="1"/>
    </xf>
    <xf numFmtId="0" fontId="25" fillId="0" borderId="42" xfId="0" applyFont="1" applyBorder="1" applyAlignment="1">
      <alignment vertical="center" wrapText="1"/>
    </xf>
    <xf numFmtId="2" fontId="25" fillId="0" borderId="19" xfId="0" applyNumberFormat="1" applyFont="1" applyBorder="1" applyAlignment="1">
      <alignment horizontal="center" vertical="center" wrapText="1"/>
    </xf>
    <xf numFmtId="2" fontId="0" fillId="0" borderId="19" xfId="0" applyNumberFormat="1" applyBorder="1" applyAlignment="1">
      <alignment horizontal="center"/>
    </xf>
    <xf numFmtId="0" fontId="25" fillId="2" borderId="43" xfId="0" applyFont="1" applyFill="1" applyBorder="1" applyAlignment="1">
      <alignment vertical="center" wrapText="1"/>
    </xf>
    <xf numFmtId="2" fontId="0" fillId="0" borderId="2" xfId="0" applyNumberFormat="1" applyBorder="1" applyAlignment="1">
      <alignment horizontal="center"/>
    </xf>
    <xf numFmtId="0" fontId="25" fillId="0" borderId="43" xfId="0" applyFont="1" applyFill="1" applyBorder="1" applyAlignment="1">
      <alignment vertical="center" wrapText="1"/>
    </xf>
    <xf numFmtId="2" fontId="25" fillId="0" borderId="3" xfId="0" applyNumberFormat="1" applyFont="1" applyFill="1" applyBorder="1" applyAlignment="1">
      <alignment horizontal="center" vertical="center" wrapText="1"/>
    </xf>
    <xf numFmtId="2" fontId="0" fillId="0" borderId="19" xfId="0" applyNumberFormat="1" applyFill="1" applyBorder="1" applyAlignment="1">
      <alignment horizontal="center"/>
    </xf>
    <xf numFmtId="2" fontId="13" fillId="2" borderId="4" xfId="0" applyNumberFormat="1" applyFont="1" applyFill="1" applyBorder="1" applyAlignment="1">
      <alignment horizontal="center" vertical="center" wrapText="1"/>
    </xf>
    <xf numFmtId="2" fontId="9" fillId="2" borderId="17" xfId="0" applyNumberFormat="1" applyFont="1" applyFill="1" applyBorder="1" applyAlignment="1">
      <alignment horizontal="center"/>
    </xf>
    <xf numFmtId="0" fontId="25" fillId="0" borderId="44" xfId="0" applyFont="1" applyBorder="1" applyAlignment="1">
      <alignment vertical="center" wrapText="1"/>
    </xf>
    <xf numFmtId="2" fontId="25" fillId="0" borderId="2" xfId="0" applyNumberFormat="1" applyFont="1" applyBorder="1" applyAlignment="1">
      <alignment horizontal="center" vertical="center" wrapText="1"/>
    </xf>
    <xf numFmtId="0" fontId="26" fillId="2" borderId="27" xfId="0" applyFont="1" applyFill="1" applyBorder="1" applyAlignment="1">
      <alignment vertical="center" wrapText="1"/>
    </xf>
    <xf numFmtId="2" fontId="26" fillId="2" borderId="16" xfId="0" applyNumberFormat="1" applyFont="1" applyFill="1" applyBorder="1" applyAlignment="1">
      <alignment horizontal="center" vertical="center" wrapText="1"/>
    </xf>
    <xf numFmtId="3" fontId="10" fillId="0" borderId="0" xfId="0" applyNumberFormat="1" applyFont="1"/>
    <xf numFmtId="3" fontId="10" fillId="0" borderId="0" xfId="0" applyNumberFormat="1" applyFont="1" applyAlignment="1">
      <alignment horizontal="center"/>
    </xf>
    <xf numFmtId="3" fontId="0" fillId="12" borderId="0" xfId="0" applyNumberFormat="1" applyFill="1" applyBorder="1" applyAlignment="1">
      <alignment horizontal="center"/>
    </xf>
    <xf numFmtId="3" fontId="0" fillId="11" borderId="8" xfId="0" applyNumberFormat="1" applyFill="1" applyBorder="1" applyAlignment="1">
      <alignment horizontal="center"/>
    </xf>
    <xf numFmtId="3" fontId="0" fillId="11" borderId="0" xfId="0" applyNumberFormat="1" applyFill="1" applyBorder="1" applyAlignment="1">
      <alignment horizontal="center"/>
    </xf>
    <xf numFmtId="3" fontId="0" fillId="15" borderId="0" xfId="0" applyNumberFormat="1" applyFill="1" applyBorder="1" applyAlignment="1">
      <alignment horizontal="center"/>
    </xf>
    <xf numFmtId="0" fontId="0" fillId="0" borderId="3" xfId="0" applyFont="1" applyFill="1" applyBorder="1"/>
    <xf numFmtId="0" fontId="0" fillId="0" borderId="4" xfId="0" applyFont="1" applyFill="1" applyBorder="1" applyAlignment="1">
      <alignment horizontal="center"/>
    </xf>
    <xf numFmtId="2" fontId="3" fillId="0" borderId="3" xfId="0" applyNumberFormat="1" applyFont="1" applyFill="1" applyBorder="1" applyAlignment="1">
      <alignment horizontal="center"/>
    </xf>
    <xf numFmtId="0" fontId="13" fillId="2" borderId="46" xfId="0" applyFont="1" applyFill="1" applyBorder="1" applyAlignment="1">
      <alignment vertical="center" wrapText="1"/>
    </xf>
    <xf numFmtId="0" fontId="13" fillId="2" borderId="3" xfId="0" applyFont="1" applyFill="1" applyBorder="1" applyAlignment="1">
      <alignment vertical="center" wrapText="1"/>
    </xf>
    <xf numFmtId="2" fontId="13" fillId="2" borderId="3" xfId="0" applyNumberFormat="1" applyFont="1" applyFill="1" applyBorder="1" applyAlignment="1">
      <alignment horizontal="center" vertical="center" wrapText="1"/>
    </xf>
    <xf numFmtId="2" fontId="25" fillId="0" borderId="14" xfId="0" applyNumberFormat="1" applyFont="1" applyFill="1" applyBorder="1" applyAlignment="1">
      <alignment horizontal="center" vertical="center" wrapText="1"/>
    </xf>
    <xf numFmtId="2" fontId="25" fillId="2" borderId="3" xfId="0" applyNumberFormat="1" applyFont="1" applyFill="1" applyBorder="1" applyAlignment="1">
      <alignment horizontal="center" vertical="center" wrapText="1"/>
    </xf>
    <xf numFmtId="2" fontId="0" fillId="2" borderId="3" xfId="0" applyNumberFormat="1" applyFill="1" applyBorder="1" applyAlignment="1">
      <alignment horizontal="center"/>
    </xf>
    <xf numFmtId="2" fontId="3" fillId="2" borderId="14" xfId="0" applyNumberFormat="1" applyFont="1" applyFill="1" applyBorder="1" applyAlignment="1">
      <alignment horizontal="center"/>
    </xf>
    <xf numFmtId="0" fontId="0" fillId="0" borderId="47" xfId="0" applyBorder="1"/>
    <xf numFmtId="0" fontId="0" fillId="0" borderId="34" xfId="0" applyBorder="1"/>
    <xf numFmtId="165" fontId="0" fillId="0" borderId="52" xfId="0" applyNumberFormat="1" applyBorder="1" applyAlignment="1">
      <alignment horizontal="center"/>
    </xf>
    <xf numFmtId="0" fontId="0" fillId="0" borderId="53" xfId="0" applyBorder="1" applyAlignment="1">
      <alignment horizontal="center"/>
    </xf>
    <xf numFmtId="0" fontId="0" fillId="0" borderId="54" xfId="0" applyBorder="1"/>
    <xf numFmtId="0" fontId="2" fillId="0" borderId="55" xfId="0" applyFont="1" applyBorder="1"/>
    <xf numFmtId="165" fontId="0" fillId="0" borderId="34" xfId="0" applyNumberFormat="1" applyBorder="1" applyAlignment="1">
      <alignment horizontal="center"/>
    </xf>
    <xf numFmtId="165" fontId="0" fillId="0" borderId="51" xfId="0" applyNumberFormat="1" applyBorder="1" applyAlignment="1">
      <alignment horizontal="center"/>
    </xf>
    <xf numFmtId="165" fontId="0" fillId="0" borderId="53" xfId="0" applyNumberFormat="1" applyBorder="1" applyAlignment="1">
      <alignment horizontal="center"/>
    </xf>
    <xf numFmtId="0" fontId="0" fillId="0" borderId="37" xfId="0" applyBorder="1" applyAlignment="1">
      <alignment horizontal="center"/>
    </xf>
    <xf numFmtId="0" fontId="0" fillId="0" borderId="56" xfId="0" applyBorder="1" applyAlignment="1">
      <alignment horizontal="center"/>
    </xf>
    <xf numFmtId="0" fontId="2" fillId="0" borderId="37" xfId="0" applyFont="1" applyBorder="1" applyAlignment="1">
      <alignment horizontal="center"/>
    </xf>
    <xf numFmtId="165" fontId="0" fillId="0" borderId="55" xfId="0" applyNumberFormat="1" applyBorder="1" applyAlignment="1">
      <alignment horizontal="center"/>
    </xf>
    <xf numFmtId="165" fontId="0" fillId="0" borderId="58" xfId="0" applyNumberFormat="1" applyFill="1" applyBorder="1" applyAlignment="1">
      <alignment horizontal="center"/>
    </xf>
    <xf numFmtId="165" fontId="0" fillId="0" borderId="7" xfId="0" applyNumberFormat="1" applyBorder="1" applyAlignment="1">
      <alignment horizontal="center"/>
    </xf>
    <xf numFmtId="0" fontId="2" fillId="0" borderId="10" xfId="0" applyFont="1" applyBorder="1" applyAlignment="1">
      <alignment horizontal="center"/>
    </xf>
    <xf numFmtId="0" fontId="0" fillId="0" borderId="51" xfId="0" applyBorder="1" applyAlignment="1">
      <alignment horizontal="center"/>
    </xf>
    <xf numFmtId="165" fontId="0" fillId="0" borderId="37" xfId="0" applyNumberFormat="1" applyBorder="1" applyAlignment="1">
      <alignment horizontal="center"/>
    </xf>
    <xf numFmtId="165" fontId="0" fillId="0" borderId="11" xfId="0" applyNumberFormat="1" applyBorder="1" applyAlignment="1">
      <alignment horizontal="center"/>
    </xf>
    <xf numFmtId="0" fontId="2" fillId="0" borderId="15" xfId="0" applyFont="1" applyBorder="1" applyAlignment="1">
      <alignment horizontal="center"/>
    </xf>
    <xf numFmtId="0" fontId="2" fillId="0" borderId="21" xfId="0" applyFont="1" applyBorder="1" applyAlignment="1">
      <alignment horizontal="center"/>
    </xf>
    <xf numFmtId="0" fontId="2" fillId="0" borderId="16" xfId="0" applyFont="1" applyBorder="1" applyAlignment="1">
      <alignment horizontal="center"/>
    </xf>
    <xf numFmtId="165" fontId="0" fillId="0" borderId="57" xfId="0" applyNumberFormat="1" applyFont="1" applyFill="1" applyBorder="1" applyAlignment="1">
      <alignment horizontal="center"/>
    </xf>
    <xf numFmtId="165" fontId="0" fillId="0" borderId="47" xfId="0" applyNumberFormat="1" applyBorder="1" applyAlignment="1">
      <alignment horizontal="center"/>
    </xf>
    <xf numFmtId="165" fontId="0" fillId="0" borderId="49" xfId="0" applyNumberFormat="1" applyFont="1" applyFill="1" applyBorder="1" applyAlignment="1">
      <alignment horizontal="center"/>
    </xf>
    <xf numFmtId="165" fontId="2" fillId="2" borderId="27" xfId="0" applyNumberFormat="1" applyFont="1" applyFill="1" applyBorder="1" applyAlignment="1">
      <alignment horizontal="center"/>
    </xf>
    <xf numFmtId="0" fontId="28" fillId="0" borderId="0" xfId="0" applyFont="1"/>
    <xf numFmtId="0" fontId="2" fillId="0" borderId="18" xfId="0" applyFont="1" applyBorder="1"/>
    <xf numFmtId="164" fontId="2" fillId="2" borderId="18" xfId="0" applyNumberFormat="1" applyFont="1" applyFill="1" applyBorder="1" applyAlignment="1">
      <alignment horizontal="center"/>
    </xf>
    <xf numFmtId="0" fontId="0" fillId="0" borderId="22" xfId="0" applyBorder="1"/>
    <xf numFmtId="164" fontId="0" fillId="0" borderId="3" xfId="0" applyNumberFormat="1" applyBorder="1" applyAlignment="1">
      <alignment horizontal="center"/>
    </xf>
    <xf numFmtId="0" fontId="0" fillId="0" borderId="48" xfId="0" applyBorder="1"/>
    <xf numFmtId="0" fontId="0" fillId="0" borderId="49" xfId="0" applyBorder="1"/>
    <xf numFmtId="164" fontId="0" fillId="0" borderId="50" xfId="0" applyNumberFormat="1" applyBorder="1" applyAlignment="1">
      <alignment horizontal="center"/>
    </xf>
    <xf numFmtId="3" fontId="0" fillId="0" borderId="50" xfId="0" applyNumberFormat="1" applyBorder="1" applyAlignment="1">
      <alignment horizontal="center"/>
    </xf>
    <xf numFmtId="0" fontId="0" fillId="0" borderId="61" xfId="0" applyBorder="1"/>
    <xf numFmtId="0" fontId="0" fillId="0" borderId="62" xfId="0" applyBorder="1"/>
    <xf numFmtId="0" fontId="0" fillId="0" borderId="60" xfId="0" applyBorder="1"/>
    <xf numFmtId="0" fontId="0" fillId="0" borderId="55" xfId="0" applyBorder="1"/>
    <xf numFmtId="164" fontId="0" fillId="0" borderId="34" xfId="0" applyNumberFormat="1" applyBorder="1" applyAlignment="1">
      <alignment horizontal="center"/>
    </xf>
    <xf numFmtId="164" fontId="0" fillId="0" borderId="48" xfId="0" applyNumberFormat="1" applyBorder="1" applyAlignment="1">
      <alignment horizontal="center"/>
    </xf>
    <xf numFmtId="164" fontId="0" fillId="0" borderId="49" xfId="0" applyNumberFormat="1" applyBorder="1" applyAlignment="1">
      <alignment horizontal="center"/>
    </xf>
    <xf numFmtId="0" fontId="0" fillId="0" borderId="51" xfId="0" applyFill="1" applyBorder="1"/>
    <xf numFmtId="3" fontId="0" fillId="0" borderId="52" xfId="0" applyNumberFormat="1" applyFill="1" applyBorder="1" applyAlignment="1">
      <alignment horizontal="center"/>
    </xf>
    <xf numFmtId="0" fontId="0" fillId="0" borderId="53" xfId="0" applyBorder="1"/>
    <xf numFmtId="0" fontId="2" fillId="0" borderId="0" xfId="0" applyFont="1" applyAlignment="1">
      <alignment horizontal="center"/>
    </xf>
    <xf numFmtId="0" fontId="2" fillId="0" borderId="3" xfId="0" applyFont="1" applyBorder="1" applyAlignment="1">
      <alignment horizontal="center"/>
    </xf>
    <xf numFmtId="3" fontId="2" fillId="11" borderId="0" xfId="0" applyNumberFormat="1" applyFont="1" applyFill="1" applyBorder="1" applyAlignment="1">
      <alignment horizontal="center"/>
    </xf>
    <xf numFmtId="3" fontId="2" fillId="12" borderId="0" xfId="0" applyNumberFormat="1" applyFont="1" applyFill="1" applyBorder="1" applyAlignment="1">
      <alignment horizontal="center"/>
    </xf>
    <xf numFmtId="3" fontId="0" fillId="12" borderId="8" xfId="0" applyNumberFormat="1" applyFont="1" applyFill="1" applyBorder="1" applyAlignment="1">
      <alignment horizontal="center"/>
    </xf>
    <xf numFmtId="3" fontId="0" fillId="12" borderId="0" xfId="0" applyNumberFormat="1" applyFont="1" applyFill="1" applyBorder="1" applyAlignment="1">
      <alignment horizontal="center"/>
    </xf>
    <xf numFmtId="0" fontId="0" fillId="0" borderId="0" xfId="0" applyFill="1" applyBorder="1"/>
    <xf numFmtId="0" fontId="27" fillId="0" borderId="27" xfId="0" applyFont="1" applyFill="1" applyBorder="1" applyAlignment="1">
      <alignment vertical="center"/>
    </xf>
    <xf numFmtId="0" fontId="0" fillId="0" borderId="26" xfId="0" applyBorder="1"/>
    <xf numFmtId="0" fontId="0" fillId="0" borderId="0" xfId="0" applyFill="1"/>
    <xf numFmtId="2" fontId="2" fillId="0" borderId="3" xfId="0" applyNumberFormat="1" applyFont="1" applyBorder="1" applyAlignment="1">
      <alignment horizontal="center"/>
    </xf>
    <xf numFmtId="2" fontId="22" fillId="6" borderId="0" xfId="0" applyNumberFormat="1" applyFont="1" applyFill="1" applyBorder="1" applyAlignment="1">
      <alignment horizontal="left"/>
    </xf>
    <xf numFmtId="0" fontId="22" fillId="6" borderId="0" xfId="0" applyFont="1" applyFill="1" applyAlignment="1">
      <alignment horizontal="center"/>
    </xf>
    <xf numFmtId="0" fontId="0" fillId="10" borderId="0" xfId="0" applyFill="1" applyAlignment="1">
      <alignment horizontal="center"/>
    </xf>
    <xf numFmtId="0" fontId="0" fillId="8" borderId="0" xfId="0" applyFill="1" applyAlignment="1">
      <alignment horizontal="center"/>
    </xf>
    <xf numFmtId="0" fontId="0" fillId="11" borderId="0" xfId="0" applyFill="1"/>
    <xf numFmtId="0" fontId="0" fillId="11" borderId="0" xfId="0" applyFill="1" applyAlignment="1">
      <alignment horizontal="center"/>
    </xf>
    <xf numFmtId="0" fontId="0" fillId="12" borderId="0" xfId="0" applyFill="1"/>
    <xf numFmtId="0" fontId="0" fillId="12" borderId="0" xfId="0" applyFill="1" applyAlignment="1">
      <alignment horizontal="center"/>
    </xf>
    <xf numFmtId="0" fontId="2" fillId="5" borderId="0" xfId="0" applyFont="1" applyFill="1"/>
    <xf numFmtId="0" fontId="2" fillId="9" borderId="3" xfId="0" applyFont="1" applyFill="1" applyBorder="1" applyAlignment="1">
      <alignment horizontal="center"/>
    </xf>
    <xf numFmtId="2" fontId="0" fillId="9" borderId="3" xfId="0" applyNumberFormat="1" applyFill="1" applyBorder="1" applyAlignment="1">
      <alignment horizontal="center"/>
    </xf>
    <xf numFmtId="0" fontId="2" fillId="7" borderId="3" xfId="0" applyFont="1" applyFill="1" applyBorder="1" applyAlignment="1">
      <alignment horizontal="center"/>
    </xf>
    <xf numFmtId="2" fontId="0" fillId="7" borderId="3" xfId="0" applyNumberFormat="1" applyFill="1" applyBorder="1" applyAlignment="1">
      <alignment horizontal="center"/>
    </xf>
    <xf numFmtId="0" fontId="9" fillId="10" borderId="3" xfId="0" applyFont="1" applyFill="1" applyBorder="1" applyAlignment="1">
      <alignment horizontal="center"/>
    </xf>
    <xf numFmtId="2" fontId="3" fillId="10" borderId="3" xfId="0" applyNumberFormat="1" applyFont="1" applyFill="1" applyBorder="1" applyAlignment="1">
      <alignment horizontal="center"/>
    </xf>
    <xf numFmtId="0" fontId="2" fillId="10" borderId="3" xfId="0" applyFont="1" applyFill="1" applyBorder="1" applyAlignment="1">
      <alignment horizontal="center"/>
    </xf>
    <xf numFmtId="2" fontId="0" fillId="10" borderId="3" xfId="0" applyNumberFormat="1" applyFill="1" applyBorder="1" applyAlignment="1">
      <alignment horizontal="center"/>
    </xf>
    <xf numFmtId="3" fontId="0" fillId="11" borderId="0" xfId="0" applyNumberFormat="1" applyFill="1" applyAlignment="1">
      <alignment horizontal="center"/>
    </xf>
    <xf numFmtId="3" fontId="0" fillId="12" borderId="0" xfId="0" applyNumberFormat="1" applyFill="1" applyAlignment="1">
      <alignment horizontal="center"/>
    </xf>
    <xf numFmtId="174" fontId="22" fillId="14" borderId="25" xfId="0" applyNumberFormat="1" applyFont="1" applyFill="1" applyBorder="1" applyAlignment="1">
      <alignment horizontal="center"/>
    </xf>
    <xf numFmtId="174" fontId="22" fillId="14" borderId="26" xfId="0" applyNumberFormat="1" applyFont="1" applyFill="1" applyBorder="1" applyAlignment="1">
      <alignment horizontal="center"/>
    </xf>
    <xf numFmtId="3" fontId="0" fillId="12" borderId="14" xfId="0" applyNumberFormat="1" applyFont="1" applyFill="1" applyBorder="1" applyAlignment="1">
      <alignment horizontal="center"/>
    </xf>
    <xf numFmtId="3" fontId="0" fillId="12" borderId="2" xfId="0" applyNumberFormat="1" applyFont="1" applyFill="1" applyBorder="1" applyAlignment="1">
      <alignment horizontal="center"/>
    </xf>
    <xf numFmtId="3" fontId="2" fillId="12" borderId="2" xfId="0" applyNumberFormat="1" applyFont="1" applyFill="1" applyBorder="1" applyAlignment="1">
      <alignment horizontal="center"/>
    </xf>
    <xf numFmtId="3" fontId="0" fillId="11" borderId="14" xfId="0" applyNumberFormat="1" applyFill="1" applyBorder="1" applyAlignment="1">
      <alignment horizontal="center"/>
    </xf>
    <xf numFmtId="3" fontId="0" fillId="11" borderId="2" xfId="0" applyNumberFormat="1" applyFill="1" applyBorder="1" applyAlignment="1">
      <alignment horizontal="center"/>
    </xf>
    <xf numFmtId="3" fontId="2" fillId="11" borderId="2" xfId="0" applyNumberFormat="1" applyFont="1" applyFill="1" applyBorder="1" applyAlignment="1">
      <alignment horizontal="center"/>
    </xf>
    <xf numFmtId="3" fontId="0" fillId="12" borderId="33" xfId="0" applyNumberFormat="1" applyFont="1" applyFill="1" applyBorder="1" applyAlignment="1">
      <alignment horizontal="center"/>
    </xf>
    <xf numFmtId="3" fontId="2" fillId="12" borderId="33" xfId="0" applyNumberFormat="1" applyFont="1" applyFill="1" applyBorder="1" applyAlignment="1">
      <alignment horizontal="center"/>
    </xf>
    <xf numFmtId="3" fontId="0" fillId="11" borderId="33" xfId="0" applyNumberFormat="1" applyFill="1" applyBorder="1" applyAlignment="1">
      <alignment horizontal="center"/>
    </xf>
    <xf numFmtId="3" fontId="2" fillId="11" borderId="33" xfId="0" applyNumberFormat="1" applyFont="1" applyFill="1" applyBorder="1" applyAlignment="1">
      <alignment horizontal="center"/>
    </xf>
    <xf numFmtId="3" fontId="0" fillId="12" borderId="33" xfId="0" applyNumberFormat="1" applyFill="1" applyBorder="1" applyAlignment="1">
      <alignment horizontal="center"/>
    </xf>
    <xf numFmtId="3" fontId="2" fillId="0" borderId="25" xfId="0" applyNumberFormat="1" applyFont="1" applyBorder="1" applyAlignment="1">
      <alignment horizontal="center"/>
    </xf>
    <xf numFmtId="3" fontId="2" fillId="0" borderId="26" xfId="0" applyNumberFormat="1" applyFont="1" applyBorder="1" applyAlignment="1">
      <alignment horizontal="center"/>
    </xf>
    <xf numFmtId="3" fontId="0" fillId="0" borderId="17" xfId="0" applyNumberFormat="1" applyBorder="1"/>
    <xf numFmtId="3" fontId="0" fillId="12" borderId="32" xfId="0" applyNumberFormat="1" applyFont="1" applyFill="1" applyBorder="1"/>
    <xf numFmtId="3" fontId="2" fillId="12" borderId="32" xfId="0" applyNumberFormat="1" applyFont="1" applyFill="1" applyBorder="1"/>
    <xf numFmtId="3" fontId="0" fillId="11" borderId="32" xfId="0" applyNumberFormat="1" applyFill="1" applyBorder="1"/>
    <xf numFmtId="3" fontId="2" fillId="11" borderId="32" xfId="0" applyNumberFormat="1" applyFont="1" applyFill="1" applyBorder="1"/>
    <xf numFmtId="3" fontId="0" fillId="12" borderId="32" xfId="0" applyNumberFormat="1" applyFill="1" applyBorder="1"/>
    <xf numFmtId="3" fontId="0" fillId="12" borderId="2" xfId="0" applyNumberFormat="1" applyFill="1" applyBorder="1" applyAlignment="1">
      <alignment horizontal="center"/>
    </xf>
    <xf numFmtId="173" fontId="2" fillId="12" borderId="0" xfId="0" applyNumberFormat="1" applyFont="1" applyFill="1" applyBorder="1" applyAlignment="1">
      <alignment horizontal="center"/>
    </xf>
    <xf numFmtId="173" fontId="2" fillId="11" borderId="0" xfId="0" applyNumberFormat="1" applyFont="1" applyFill="1" applyBorder="1" applyAlignment="1">
      <alignment horizontal="center"/>
    </xf>
    <xf numFmtId="3" fontId="0" fillId="15" borderId="33" xfId="0" applyNumberFormat="1" applyFill="1" applyBorder="1" applyAlignment="1">
      <alignment horizontal="center"/>
    </xf>
    <xf numFmtId="173" fontId="2" fillId="12" borderId="33" xfId="0" applyNumberFormat="1" applyFont="1" applyFill="1" applyBorder="1" applyAlignment="1">
      <alignment horizontal="center"/>
    </xf>
    <xf numFmtId="3" fontId="0" fillId="15" borderId="2" xfId="0" applyNumberFormat="1" applyFill="1" applyBorder="1" applyAlignment="1">
      <alignment horizontal="center"/>
    </xf>
    <xf numFmtId="173" fontId="2" fillId="12" borderId="2" xfId="0" applyNumberFormat="1" applyFont="1" applyFill="1" applyBorder="1" applyAlignment="1">
      <alignment horizontal="center"/>
    </xf>
    <xf numFmtId="173" fontId="2" fillId="11" borderId="2" xfId="0" applyNumberFormat="1" applyFont="1" applyFill="1" applyBorder="1" applyAlignment="1">
      <alignment horizontal="center"/>
    </xf>
    <xf numFmtId="174" fontId="22" fillId="14" borderId="20" xfId="0" applyNumberFormat="1" applyFont="1" applyFill="1" applyBorder="1" applyAlignment="1">
      <alignment horizontal="center"/>
    </xf>
    <xf numFmtId="3" fontId="0" fillId="15" borderId="32" xfId="0" applyNumberFormat="1" applyFill="1" applyBorder="1"/>
    <xf numFmtId="3" fontId="22" fillId="14" borderId="17" xfId="0" applyNumberFormat="1" applyFont="1" applyFill="1" applyBorder="1"/>
    <xf numFmtId="3" fontId="0" fillId="11" borderId="39" xfId="0" applyNumberFormat="1" applyFill="1" applyBorder="1"/>
    <xf numFmtId="3" fontId="0" fillId="11" borderId="65" xfId="0" applyNumberFormat="1" applyFill="1" applyBorder="1" applyAlignment="1">
      <alignment horizontal="center"/>
    </xf>
    <xf numFmtId="3" fontId="0" fillId="12" borderId="39" xfId="0" applyNumberFormat="1" applyFont="1" applyFill="1" applyBorder="1"/>
    <xf numFmtId="3" fontId="0" fillId="12" borderId="65" xfId="0" applyNumberFormat="1" applyFont="1" applyFill="1" applyBorder="1" applyAlignment="1">
      <alignment horizontal="center"/>
    </xf>
    <xf numFmtId="3" fontId="2" fillId="0" borderId="20" xfId="0" applyNumberFormat="1" applyFont="1" applyBorder="1" applyAlignment="1">
      <alignment horizontal="center"/>
    </xf>
    <xf numFmtId="2" fontId="2" fillId="7" borderId="3" xfId="0" applyNumberFormat="1" applyFont="1" applyFill="1" applyBorder="1" applyAlignment="1">
      <alignment horizontal="center"/>
    </xf>
    <xf numFmtId="2" fontId="9" fillId="10" borderId="3" xfId="0" applyNumberFormat="1" applyFont="1" applyFill="1" applyBorder="1" applyAlignment="1">
      <alignment horizontal="center"/>
    </xf>
    <xf numFmtId="2" fontId="2" fillId="10" borderId="3" xfId="0" applyNumberFormat="1" applyFont="1" applyFill="1" applyBorder="1" applyAlignment="1">
      <alignment horizontal="center"/>
    </xf>
    <xf numFmtId="2" fontId="2" fillId="9" borderId="3" xfId="0" applyNumberFormat="1" applyFont="1" applyFill="1" applyBorder="1" applyAlignment="1">
      <alignment horizontal="center"/>
    </xf>
    <xf numFmtId="167" fontId="0" fillId="8" borderId="0" xfId="0" applyNumberFormat="1" applyFill="1" applyAlignment="1">
      <alignment horizontal="center"/>
    </xf>
    <xf numFmtId="167" fontId="0" fillId="10" borderId="0" xfId="0" applyNumberFormat="1" applyFill="1" applyAlignment="1">
      <alignment horizontal="center"/>
    </xf>
    <xf numFmtId="167" fontId="0" fillId="12" borderId="0" xfId="0" applyNumberFormat="1" applyFill="1" applyAlignment="1">
      <alignment horizontal="center"/>
    </xf>
    <xf numFmtId="167" fontId="0" fillId="11" borderId="0" xfId="0" applyNumberFormat="1" applyFill="1" applyAlignment="1">
      <alignment horizontal="center"/>
    </xf>
    <xf numFmtId="0" fontId="0" fillId="2" borderId="0" xfId="0" applyFill="1"/>
    <xf numFmtId="0" fontId="0" fillId="2" borderId="0" xfId="0" applyFill="1" applyAlignment="1">
      <alignment horizontal="center"/>
    </xf>
    <xf numFmtId="2" fontId="0" fillId="0" borderId="19" xfId="0" applyNumberFormat="1" applyFont="1" applyFill="1" applyBorder="1" applyAlignment="1">
      <alignment horizontal="center"/>
    </xf>
    <xf numFmtId="2" fontId="0" fillId="0" borderId="14" xfId="0" applyNumberFormat="1" applyFont="1" applyFill="1" applyBorder="1" applyAlignment="1">
      <alignment horizontal="center"/>
    </xf>
    <xf numFmtId="169" fontId="0" fillId="0" borderId="14" xfId="0" applyNumberFormat="1" applyBorder="1" applyAlignment="1">
      <alignment horizontal="center"/>
    </xf>
    <xf numFmtId="2" fontId="0" fillId="0" borderId="5" xfId="0" applyNumberFormat="1" applyBorder="1" applyAlignment="1">
      <alignment horizontal="center"/>
    </xf>
    <xf numFmtId="0" fontId="0" fillId="0" borderId="6" xfId="0" applyBorder="1"/>
    <xf numFmtId="3" fontId="0" fillId="0" borderId="14" xfId="0" applyNumberFormat="1" applyFont="1" applyFill="1" applyBorder="1" applyAlignment="1">
      <alignment horizontal="center"/>
    </xf>
    <xf numFmtId="168" fontId="0" fillId="8" borderId="0" xfId="0" applyNumberFormat="1" applyFill="1" applyAlignment="1">
      <alignment horizontal="center"/>
    </xf>
    <xf numFmtId="168" fontId="0" fillId="10" borderId="0" xfId="0" applyNumberFormat="1" applyFill="1" applyAlignment="1">
      <alignment horizontal="center"/>
    </xf>
    <xf numFmtId="168" fontId="22" fillId="6" borderId="0" xfId="0" applyNumberFormat="1" applyFont="1" applyFill="1" applyAlignment="1">
      <alignment horizontal="center"/>
    </xf>
    <xf numFmtId="168" fontId="0" fillId="11" borderId="0" xfId="0" applyNumberFormat="1" applyFill="1" applyAlignment="1">
      <alignment horizontal="center"/>
    </xf>
    <xf numFmtId="168" fontId="0" fillId="12" borderId="0" xfId="0" applyNumberFormat="1" applyFill="1" applyAlignment="1">
      <alignment horizontal="center"/>
    </xf>
    <xf numFmtId="168" fontId="0" fillId="2" borderId="0" xfId="0" applyNumberFormat="1" applyFill="1" applyAlignment="1">
      <alignment horizontal="center"/>
    </xf>
    <xf numFmtId="3" fontId="0" fillId="2" borderId="0" xfId="0" applyNumberFormat="1" applyFill="1" applyAlignment="1">
      <alignment horizontal="center"/>
    </xf>
    <xf numFmtId="165" fontId="0" fillId="0" borderId="17" xfId="0" applyNumberFormat="1" applyFont="1" applyFill="1" applyBorder="1" applyAlignment="1">
      <alignment horizontal="center"/>
    </xf>
    <xf numFmtId="164" fontId="0" fillId="5" borderId="10" xfId="0" applyNumberFormat="1" applyFill="1" applyBorder="1" applyAlignment="1">
      <alignment horizontal="center"/>
    </xf>
    <xf numFmtId="164" fontId="0" fillId="5" borderId="0" xfId="0" applyNumberFormat="1" applyFill="1" applyBorder="1" applyAlignment="1">
      <alignment horizontal="center"/>
    </xf>
    <xf numFmtId="164" fontId="0" fillId="5" borderId="1" xfId="0" applyNumberFormat="1" applyFill="1" applyBorder="1" applyAlignment="1">
      <alignment horizontal="center"/>
    </xf>
    <xf numFmtId="164" fontId="2" fillId="10" borderId="13" xfId="0" applyNumberFormat="1" applyFont="1" applyFill="1" applyBorder="1" applyAlignment="1">
      <alignment horizontal="center"/>
    </xf>
    <xf numFmtId="3" fontId="0" fillId="5" borderId="10" xfId="0" applyNumberFormat="1" applyFill="1" applyBorder="1" applyAlignment="1">
      <alignment horizontal="center"/>
    </xf>
    <xf numFmtId="3" fontId="0" fillId="5" borderId="0" xfId="0" applyNumberFormat="1" applyFill="1" applyBorder="1" applyAlignment="1">
      <alignment horizontal="center"/>
    </xf>
    <xf numFmtId="3" fontId="0" fillId="5" borderId="1" xfId="0" applyNumberFormat="1" applyFill="1" applyBorder="1" applyAlignment="1">
      <alignment horizontal="center"/>
    </xf>
    <xf numFmtId="164" fontId="2" fillId="8" borderId="13" xfId="0" applyNumberFormat="1" applyFont="1" applyFill="1" applyBorder="1" applyAlignment="1">
      <alignment horizontal="center"/>
    </xf>
    <xf numFmtId="164" fontId="22" fillId="13" borderId="11" xfId="0" applyNumberFormat="1" applyFont="1" applyFill="1" applyBorder="1" applyAlignment="1">
      <alignment horizontal="center"/>
    </xf>
    <xf numFmtId="174" fontId="22" fillId="13" borderId="13" xfId="0" applyNumberFormat="1" applyFont="1" applyFill="1" applyBorder="1" applyAlignment="1">
      <alignment horizontal="center"/>
    </xf>
    <xf numFmtId="3" fontId="2" fillId="8" borderId="11" xfId="0" applyNumberFormat="1" applyFont="1" applyFill="1" applyBorder="1" applyAlignment="1">
      <alignment horizontal="center"/>
    </xf>
    <xf numFmtId="3" fontId="2" fillId="10" borderId="12" xfId="0" applyNumberFormat="1" applyFont="1" applyFill="1" applyBorder="1" applyAlignment="1">
      <alignment horizontal="center"/>
    </xf>
    <xf numFmtId="3" fontId="2" fillId="8" borderId="13" xfId="0" applyNumberFormat="1" applyFont="1" applyFill="1" applyBorder="1" applyAlignment="1">
      <alignment horizontal="center"/>
    </xf>
    <xf numFmtId="164" fontId="2" fillId="8" borderId="11" xfId="0" applyNumberFormat="1" applyFont="1" applyFill="1" applyBorder="1" applyAlignment="1">
      <alignment horizontal="center"/>
    </xf>
    <xf numFmtId="164" fontId="2" fillId="10" borderId="12" xfId="0" applyNumberFormat="1" applyFont="1" applyFill="1" applyBorder="1" applyAlignment="1">
      <alignment horizontal="center"/>
    </xf>
    <xf numFmtId="164" fontId="2" fillId="8" borderId="12" xfId="0" applyNumberFormat="1" applyFont="1" applyFill="1" applyBorder="1" applyAlignment="1">
      <alignment horizontal="center"/>
    </xf>
    <xf numFmtId="0" fontId="0" fillId="8" borderId="4" xfId="0" applyFill="1" applyBorder="1" applyAlignment="1">
      <alignment horizontal="center" wrapText="1"/>
    </xf>
    <xf numFmtId="0" fontId="0" fillId="10" borderId="5" xfId="0" applyFill="1" applyBorder="1" applyAlignment="1">
      <alignment horizontal="center" wrapText="1"/>
    </xf>
    <xf numFmtId="0" fontId="0" fillId="8" borderId="6" xfId="0" applyFill="1" applyBorder="1" applyAlignment="1">
      <alignment horizontal="center" wrapText="1"/>
    </xf>
    <xf numFmtId="0" fontId="0" fillId="8" borderId="5" xfId="0" applyFill="1" applyBorder="1" applyAlignment="1">
      <alignment horizontal="center" wrapText="1"/>
    </xf>
    <xf numFmtId="0" fontId="2" fillId="10" borderId="6" xfId="0" applyFont="1" applyFill="1" applyBorder="1" applyAlignment="1">
      <alignment horizontal="center" wrapText="1"/>
    </xf>
    <xf numFmtId="0" fontId="2" fillId="8" borderId="6" xfId="0" applyFont="1" applyFill="1" applyBorder="1" applyAlignment="1">
      <alignment horizontal="center" wrapText="1"/>
    </xf>
    <xf numFmtId="0" fontId="9" fillId="10" borderId="4" xfId="0" applyFont="1" applyFill="1" applyBorder="1" applyAlignment="1">
      <alignment horizontal="center" wrapText="1"/>
    </xf>
    <xf numFmtId="0" fontId="9" fillId="8" borderId="6" xfId="0" applyFont="1" applyFill="1" applyBorder="1" applyAlignment="1">
      <alignment horizontal="center" wrapText="1"/>
    </xf>
    <xf numFmtId="0" fontId="22" fillId="13" borderId="0" xfId="0" applyFont="1" applyFill="1" applyAlignment="1">
      <alignment horizontal="center" wrapText="1"/>
    </xf>
    <xf numFmtId="164" fontId="2" fillId="5" borderId="1" xfId="0" applyNumberFormat="1" applyFont="1" applyFill="1" applyBorder="1" applyAlignment="1">
      <alignment horizontal="center"/>
    </xf>
    <xf numFmtId="164" fontId="2" fillId="5" borderId="10" xfId="0" applyNumberFormat="1" applyFont="1" applyFill="1" applyBorder="1" applyAlignment="1">
      <alignment horizontal="center"/>
    </xf>
    <xf numFmtId="164" fontId="0" fillId="5" borderId="10" xfId="0" applyNumberFormat="1" applyFill="1" applyBorder="1" applyAlignment="1">
      <alignment horizontal="center" wrapText="1"/>
    </xf>
    <xf numFmtId="164" fontId="0" fillId="5" borderId="0" xfId="0" applyNumberFormat="1" applyFill="1" applyBorder="1" applyAlignment="1">
      <alignment horizontal="center" wrapText="1"/>
    </xf>
    <xf numFmtId="0" fontId="9" fillId="5" borderId="1" xfId="0" applyFont="1" applyFill="1" applyBorder="1" applyAlignment="1">
      <alignment horizontal="center" wrapText="1"/>
    </xf>
    <xf numFmtId="0" fontId="0" fillId="5" borderId="10" xfId="0" applyFill="1" applyBorder="1" applyAlignment="1">
      <alignment horizontal="center" wrapText="1"/>
    </xf>
    <xf numFmtId="0" fontId="0" fillId="5" borderId="1" xfId="0" applyFill="1" applyBorder="1" applyAlignment="1">
      <alignment horizontal="center" wrapText="1"/>
    </xf>
    <xf numFmtId="0" fontId="2" fillId="0" borderId="20" xfId="0" applyFont="1" applyBorder="1" applyAlignment="1">
      <alignment horizontal="center"/>
    </xf>
    <xf numFmtId="0" fontId="29" fillId="0" borderId="3" xfId="0" applyFont="1" applyBorder="1"/>
    <xf numFmtId="0" fontId="29" fillId="0" borderId="3" xfId="0" applyFont="1" applyBorder="1" applyAlignment="1">
      <alignment horizontal="center" wrapText="1"/>
    </xf>
    <xf numFmtId="0" fontId="29" fillId="0" borderId="3" xfId="0" applyFont="1" applyBorder="1" applyAlignment="1">
      <alignment horizontal="center"/>
    </xf>
    <xf numFmtId="3" fontId="29" fillId="0" borderId="3" xfId="0" applyNumberFormat="1" applyFont="1" applyBorder="1" applyAlignment="1">
      <alignment horizontal="center"/>
    </xf>
    <xf numFmtId="2" fontId="29" fillId="0" borderId="3" xfId="0" applyNumberFormat="1" applyFont="1" applyBorder="1" applyAlignment="1">
      <alignment horizontal="center"/>
    </xf>
    <xf numFmtId="0" fontId="0" fillId="0" borderId="19" xfId="0" applyBorder="1" applyAlignment="1">
      <alignment horizontal="center"/>
    </xf>
    <xf numFmtId="0" fontId="0" fillId="0" borderId="3" xfId="0" applyBorder="1" applyAlignment="1">
      <alignment horizontal="center"/>
    </xf>
    <xf numFmtId="0" fontId="0" fillId="0" borderId="14" xfId="0" applyBorder="1" applyAlignment="1">
      <alignment horizontal="center"/>
    </xf>
    <xf numFmtId="0" fontId="2" fillId="0" borderId="15" xfId="0" applyFont="1" applyBorder="1" applyAlignment="1">
      <alignment horizontal="center"/>
    </xf>
    <xf numFmtId="0" fontId="2" fillId="0" borderId="3" xfId="0" applyFont="1" applyFill="1" applyBorder="1" applyAlignment="1">
      <alignment horizontal="center"/>
    </xf>
    <xf numFmtId="0" fontId="2" fillId="0" borderId="14" xfId="0" applyFont="1" applyBorder="1" applyAlignment="1">
      <alignment horizontal="center" wrapText="1"/>
    </xf>
    <xf numFmtId="0" fontId="0" fillId="0" borderId="14" xfId="0" applyFont="1" applyFill="1" applyBorder="1" applyAlignment="1">
      <alignment horizontal="center"/>
    </xf>
    <xf numFmtId="3" fontId="2" fillId="0" borderId="31" xfId="0" applyNumberFormat="1" applyFont="1" applyFill="1" applyBorder="1"/>
    <xf numFmtId="3" fontId="2" fillId="0" borderId="17" xfId="0" applyNumberFormat="1" applyFont="1" applyFill="1" applyBorder="1"/>
    <xf numFmtId="7" fontId="12" fillId="2" borderId="3" xfId="1" applyNumberFormat="1" applyFont="1" applyFill="1" applyBorder="1" applyAlignment="1">
      <alignment horizontal="center"/>
    </xf>
    <xf numFmtId="0" fontId="0" fillId="0" borderId="7" xfId="0" applyBorder="1" applyAlignment="1">
      <alignment horizontal="center" wrapText="1"/>
    </xf>
    <xf numFmtId="0" fontId="2" fillId="0" borderId="15" xfId="0" applyFont="1" applyBorder="1"/>
    <xf numFmtId="0" fontId="0" fillId="0" borderId="8" xfId="0" applyBorder="1"/>
    <xf numFmtId="0" fontId="2" fillId="0" borderId="25" xfId="0" applyFont="1" applyBorder="1"/>
    <xf numFmtId="0" fontId="0" fillId="0" borderId="19" xfId="0" applyFont="1" applyFill="1" applyBorder="1" applyAlignment="1">
      <alignment horizontal="center"/>
    </xf>
    <xf numFmtId="0" fontId="0" fillId="0" borderId="20" xfId="0" applyFont="1" applyFill="1" applyBorder="1" applyAlignment="1">
      <alignment horizontal="center"/>
    </xf>
    <xf numFmtId="0" fontId="2" fillId="0" borderId="14" xfId="0" applyFont="1" applyFill="1" applyBorder="1" applyAlignment="1">
      <alignment horizontal="center" wrapText="1"/>
    </xf>
    <xf numFmtId="0" fontId="0" fillId="0" borderId="19" xfId="0" applyFont="1" applyFill="1" applyBorder="1"/>
    <xf numFmtId="0" fontId="0" fillId="0" borderId="19" xfId="0" applyFill="1" applyBorder="1" applyAlignment="1">
      <alignment horizontal="center"/>
    </xf>
    <xf numFmtId="2" fontId="0" fillId="0" borderId="11" xfId="0" applyNumberFormat="1" applyFill="1" applyBorder="1" applyAlignment="1">
      <alignment horizontal="center"/>
    </xf>
    <xf numFmtId="4" fontId="0" fillId="0" borderId="19" xfId="0" applyNumberFormat="1" applyFont="1" applyFill="1" applyBorder="1" applyAlignment="1">
      <alignment horizontal="center"/>
    </xf>
    <xf numFmtId="4" fontId="0" fillId="0" borderId="19" xfId="0" applyNumberFormat="1" applyBorder="1" applyAlignment="1">
      <alignment horizontal="center"/>
    </xf>
    <xf numFmtId="0" fontId="2" fillId="0" borderId="15" xfId="0" applyFont="1" applyFill="1" applyBorder="1"/>
    <xf numFmtId="2" fontId="0" fillId="0" borderId="20" xfId="0" applyNumberFormat="1" applyFont="1" applyFill="1" applyBorder="1" applyAlignment="1">
      <alignment horizontal="center"/>
    </xf>
    <xf numFmtId="2" fontId="0" fillId="0" borderId="21" xfId="0" applyNumberFormat="1" applyFont="1" applyFill="1" applyBorder="1" applyAlignment="1">
      <alignment horizontal="center"/>
    </xf>
    <xf numFmtId="4" fontId="0" fillId="0" borderId="20" xfId="0" applyNumberFormat="1" applyFont="1" applyFill="1" applyBorder="1" applyAlignment="1">
      <alignment horizontal="center"/>
    </xf>
    <xf numFmtId="2" fontId="2" fillId="0" borderId="20" xfId="0" applyNumberFormat="1" applyFont="1" applyFill="1" applyBorder="1" applyAlignment="1">
      <alignment horizontal="center"/>
    </xf>
    <xf numFmtId="4" fontId="2" fillId="2" borderId="16" xfId="0" applyNumberFormat="1" applyFont="1" applyFill="1" applyBorder="1" applyAlignment="1">
      <alignment horizontal="center"/>
    </xf>
    <xf numFmtId="0" fontId="0" fillId="0" borderId="14" xfId="0" applyFont="1" applyFill="1" applyBorder="1"/>
    <xf numFmtId="0" fontId="0" fillId="0" borderId="14" xfId="0" applyFill="1" applyBorder="1" applyAlignment="1">
      <alignment horizontal="center"/>
    </xf>
    <xf numFmtId="2" fontId="0" fillId="0" borderId="7" xfId="0" applyNumberFormat="1" applyFill="1" applyBorder="1" applyAlignment="1">
      <alignment horizontal="center"/>
    </xf>
    <xf numFmtId="4" fontId="0" fillId="0" borderId="14" xfId="0" applyNumberFormat="1" applyFont="1" applyFill="1" applyBorder="1" applyAlignment="1">
      <alignment horizontal="center"/>
    </xf>
    <xf numFmtId="4" fontId="0" fillId="0" borderId="14" xfId="0" applyNumberFormat="1" applyBorder="1" applyAlignment="1">
      <alignment horizontal="center"/>
    </xf>
    <xf numFmtId="168" fontId="0" fillId="0" borderId="19" xfId="0" applyNumberFormat="1" applyFill="1" applyBorder="1" applyAlignment="1">
      <alignment horizontal="center"/>
    </xf>
    <xf numFmtId="168" fontId="0" fillId="0" borderId="11" xfId="0" applyNumberFormat="1" applyFill="1" applyBorder="1" applyAlignment="1">
      <alignment horizontal="center"/>
    </xf>
    <xf numFmtId="170" fontId="0" fillId="0" borderId="19" xfId="0" applyNumberFormat="1" applyFont="1" applyFill="1" applyBorder="1" applyAlignment="1">
      <alignment horizontal="center"/>
    </xf>
    <xf numFmtId="170" fontId="0" fillId="0" borderId="19" xfId="0" applyNumberFormat="1" applyBorder="1" applyAlignment="1">
      <alignment horizontal="center"/>
    </xf>
    <xf numFmtId="0" fontId="0" fillId="0" borderId="20" xfId="0" applyFill="1" applyBorder="1" applyAlignment="1">
      <alignment horizontal="center"/>
    </xf>
    <xf numFmtId="2" fontId="0" fillId="0" borderId="20" xfId="0" applyNumberFormat="1" applyFill="1" applyBorder="1" applyAlignment="1">
      <alignment horizontal="center"/>
    </xf>
    <xf numFmtId="2" fontId="0" fillId="0" borderId="21" xfId="0" applyNumberFormat="1" applyFill="1" applyBorder="1" applyAlignment="1">
      <alignment horizontal="center"/>
    </xf>
    <xf numFmtId="168" fontId="0" fillId="0" borderId="14" xfId="0" applyNumberFormat="1" applyFill="1" applyBorder="1" applyAlignment="1">
      <alignment horizontal="center"/>
    </xf>
    <xf numFmtId="168" fontId="0" fillId="0" borderId="7" xfId="0" applyNumberFormat="1" applyFill="1" applyBorder="1" applyAlignment="1">
      <alignment horizontal="center"/>
    </xf>
    <xf numFmtId="170" fontId="0" fillId="0" borderId="14" xfId="0" applyNumberFormat="1" applyFont="1" applyFill="1" applyBorder="1" applyAlignment="1">
      <alignment horizontal="center"/>
    </xf>
    <xf numFmtId="170" fontId="0" fillId="0" borderId="14" xfId="0" applyNumberFormat="1" applyBorder="1" applyAlignment="1">
      <alignment horizontal="center"/>
    </xf>
    <xf numFmtId="168" fontId="0" fillId="0" borderId="20" xfId="0" applyNumberFormat="1" applyFill="1" applyBorder="1" applyAlignment="1">
      <alignment horizontal="center"/>
    </xf>
    <xf numFmtId="168" fontId="0" fillId="0" borderId="21" xfId="0" applyNumberFormat="1" applyFill="1" applyBorder="1" applyAlignment="1">
      <alignment horizontal="center"/>
    </xf>
    <xf numFmtId="170" fontId="0" fillId="0" borderId="20" xfId="0" applyNumberFormat="1" applyFont="1" applyFill="1" applyBorder="1" applyAlignment="1">
      <alignment horizontal="center"/>
    </xf>
    <xf numFmtId="170" fontId="2" fillId="2" borderId="16" xfId="0" applyNumberFormat="1" applyFont="1" applyFill="1" applyBorder="1" applyAlignment="1">
      <alignment horizontal="center"/>
    </xf>
    <xf numFmtId="0" fontId="0" fillId="0" borderId="19" xfId="0" applyFont="1" applyBorder="1"/>
    <xf numFmtId="3" fontId="0" fillId="0" borderId="20" xfId="0" applyNumberFormat="1" applyFill="1" applyBorder="1" applyAlignment="1">
      <alignment horizontal="center"/>
    </xf>
    <xf numFmtId="3" fontId="0" fillId="0" borderId="21" xfId="0" applyNumberFormat="1" applyFill="1" applyBorder="1" applyAlignment="1">
      <alignment horizontal="center"/>
    </xf>
    <xf numFmtId="0" fontId="2" fillId="0" borderId="51" xfId="0" applyFont="1" applyFill="1" applyBorder="1"/>
    <xf numFmtId="0" fontId="2" fillId="0" borderId="37" xfId="0" applyFont="1" applyFill="1" applyBorder="1"/>
    <xf numFmtId="0" fontId="2" fillId="0" borderId="16" xfId="0" applyFont="1" applyFill="1" applyBorder="1" applyAlignment="1">
      <alignment horizontal="center"/>
    </xf>
    <xf numFmtId="171" fontId="0" fillId="0" borderId="11" xfId="0" applyNumberFormat="1" applyFont="1" applyFill="1" applyBorder="1" applyAlignment="1">
      <alignment horizontal="center"/>
    </xf>
    <xf numFmtId="171" fontId="0" fillId="0" borderId="58" xfId="0" applyNumberFormat="1" applyFont="1" applyFill="1" applyBorder="1" applyAlignment="1">
      <alignment horizontal="center"/>
    </xf>
    <xf numFmtId="2" fontId="2" fillId="2" borderId="28" xfId="0" applyNumberFormat="1" applyFont="1" applyFill="1" applyBorder="1" applyAlignment="1">
      <alignment horizontal="center"/>
    </xf>
    <xf numFmtId="2" fontId="2" fillId="2" borderId="24" xfId="0" applyNumberFormat="1" applyFont="1" applyFill="1" applyBorder="1" applyAlignment="1">
      <alignment horizontal="center"/>
    </xf>
    <xf numFmtId="0" fontId="2" fillId="0" borderId="17" xfId="0" applyFont="1" applyFill="1" applyBorder="1" applyAlignment="1">
      <alignment horizontal="center"/>
    </xf>
    <xf numFmtId="0" fontId="2" fillId="0" borderId="19" xfId="0" applyFont="1" applyFill="1" applyBorder="1" applyAlignment="1">
      <alignment horizontal="center"/>
    </xf>
    <xf numFmtId="0" fontId="2" fillId="0" borderId="14" xfId="0" applyFont="1" applyFill="1" applyBorder="1" applyAlignment="1">
      <alignment horizontal="center"/>
    </xf>
    <xf numFmtId="3" fontId="2" fillId="0" borderId="17" xfId="0" applyNumberFormat="1" applyFont="1" applyFill="1" applyBorder="1" applyAlignment="1">
      <alignment horizontal="center"/>
    </xf>
    <xf numFmtId="3" fontId="2" fillId="0" borderId="18" xfId="0" applyNumberFormat="1" applyFont="1" applyFill="1" applyBorder="1" applyAlignment="1">
      <alignment horizontal="center"/>
    </xf>
    <xf numFmtId="166" fontId="30" fillId="0" borderId="3" xfId="1" applyNumberFormat="1" applyFont="1" applyBorder="1" applyAlignment="1">
      <alignment horizontal="center" vertical="center"/>
    </xf>
    <xf numFmtId="0" fontId="30" fillId="0" borderId="0" xfId="0" applyFont="1" applyAlignment="1">
      <alignment horizontal="center" vertical="center"/>
    </xf>
    <xf numFmtId="0" fontId="30" fillId="0" borderId="37" xfId="0" applyFont="1" applyBorder="1" applyAlignment="1">
      <alignment horizontal="center" vertical="center"/>
    </xf>
    <xf numFmtId="0" fontId="30" fillId="0" borderId="19" xfId="0" applyFont="1" applyBorder="1" applyAlignment="1">
      <alignment horizontal="center" vertical="center"/>
    </xf>
    <xf numFmtId="175" fontId="30" fillId="0" borderId="19" xfId="0" applyNumberFormat="1" applyFont="1" applyBorder="1" applyAlignment="1">
      <alignment horizontal="center" vertical="center"/>
    </xf>
    <xf numFmtId="3" fontId="30" fillId="0" borderId="19" xfId="0" applyNumberFormat="1" applyFont="1" applyBorder="1" applyAlignment="1">
      <alignment horizontal="center" vertical="center"/>
    </xf>
    <xf numFmtId="0" fontId="30" fillId="0" borderId="34" xfId="0" applyFont="1" applyBorder="1" applyAlignment="1">
      <alignment horizontal="center" vertical="center"/>
    </xf>
    <xf numFmtId="0" fontId="30" fillId="0" borderId="3" xfId="0" applyFont="1" applyBorder="1" applyAlignment="1">
      <alignment horizontal="center" vertical="center"/>
    </xf>
    <xf numFmtId="175" fontId="30" fillId="0" borderId="3" xfId="0" applyNumberFormat="1" applyFont="1" applyBorder="1" applyAlignment="1">
      <alignment horizontal="center" vertical="center"/>
    </xf>
    <xf numFmtId="3" fontId="30" fillId="0" borderId="3" xfId="0" applyNumberFormat="1" applyFont="1" applyBorder="1" applyAlignment="1">
      <alignment horizontal="center" vertical="center"/>
    </xf>
    <xf numFmtId="0" fontId="30" fillId="4" borderId="15" xfId="0" applyFont="1" applyFill="1" applyBorder="1" applyAlignment="1">
      <alignment horizontal="center" vertical="center"/>
    </xf>
    <xf numFmtId="0" fontId="30" fillId="4" borderId="20" xfId="0" applyFont="1" applyFill="1" applyBorder="1" applyAlignment="1">
      <alignment horizontal="center" vertical="center"/>
    </xf>
    <xf numFmtId="175" fontId="30" fillId="4" borderId="20" xfId="0" applyNumberFormat="1" applyFont="1" applyFill="1" applyBorder="1" applyAlignment="1">
      <alignment horizontal="center" vertical="center"/>
    </xf>
    <xf numFmtId="3" fontId="30" fillId="4" borderId="20" xfId="0" applyNumberFormat="1" applyFont="1" applyFill="1" applyBorder="1" applyAlignment="1">
      <alignment horizontal="center" vertical="center"/>
    </xf>
    <xf numFmtId="1" fontId="30" fillId="0" borderId="5" xfId="0" applyNumberFormat="1" applyFont="1" applyBorder="1" applyAlignment="1">
      <alignment horizontal="center" vertical="center"/>
    </xf>
    <xf numFmtId="1" fontId="30" fillId="4" borderId="25" xfId="0" applyNumberFormat="1" applyFont="1" applyFill="1" applyBorder="1" applyAlignment="1">
      <alignment horizontal="center" vertical="center"/>
    </xf>
    <xf numFmtId="0" fontId="30" fillId="0" borderId="0" xfId="0" applyFont="1" applyAlignment="1">
      <alignment vertical="center"/>
    </xf>
    <xf numFmtId="0" fontId="31" fillId="0" borderId="0" xfId="0" applyFont="1" applyBorder="1" applyAlignment="1">
      <alignment vertical="center"/>
    </xf>
    <xf numFmtId="0" fontId="30" fillId="0" borderId="0" xfId="0" applyFont="1"/>
    <xf numFmtId="0" fontId="30" fillId="0" borderId="47" xfId="0" applyFont="1" applyBorder="1" applyAlignment="1">
      <alignment horizontal="center" vertical="center"/>
    </xf>
    <xf numFmtId="0" fontId="30" fillId="0" borderId="0" xfId="0" applyFont="1" applyAlignment="1">
      <alignment wrapText="1"/>
    </xf>
    <xf numFmtId="0" fontId="32" fillId="0" borderId="20" xfId="0" applyFont="1" applyBorder="1" applyAlignment="1">
      <alignment horizontal="center"/>
    </xf>
    <xf numFmtId="1" fontId="30" fillId="0" borderId="3" xfId="0" applyNumberFormat="1" applyFont="1" applyBorder="1" applyAlignment="1">
      <alignment horizontal="center"/>
    </xf>
    <xf numFmtId="1" fontId="30" fillId="0" borderId="14" xfId="0" applyNumberFormat="1" applyFont="1" applyBorder="1" applyAlignment="1">
      <alignment horizontal="center"/>
    </xf>
    <xf numFmtId="164" fontId="30" fillId="0" borderId="48" xfId="1" applyNumberFormat="1" applyFont="1" applyBorder="1" applyAlignment="1">
      <alignment horizontal="center"/>
    </xf>
    <xf numFmtId="164" fontId="31" fillId="4" borderId="20" xfId="1" applyNumberFormat="1" applyFont="1" applyFill="1" applyBorder="1" applyAlignment="1">
      <alignment horizontal="center"/>
    </xf>
    <xf numFmtId="164" fontId="31" fillId="4" borderId="20" xfId="0" applyNumberFormat="1" applyFont="1" applyFill="1" applyBorder="1" applyAlignment="1">
      <alignment horizontal="center"/>
    </xf>
    <xf numFmtId="166" fontId="30" fillId="0" borderId="3" xfId="1" applyNumberFormat="1" applyFont="1" applyFill="1" applyBorder="1" applyAlignment="1">
      <alignment horizontal="center" vertical="center"/>
    </xf>
    <xf numFmtId="0" fontId="30" fillId="0" borderId="0" xfId="0" applyFont="1"/>
    <xf numFmtId="1" fontId="30" fillId="0" borderId="34" xfId="1" applyNumberFormat="1" applyFont="1" applyBorder="1" applyAlignment="1">
      <alignment horizontal="center"/>
    </xf>
    <xf numFmtId="1" fontId="30" fillId="0" borderId="34" xfId="0" applyNumberFormat="1" applyFont="1" applyBorder="1" applyAlignment="1">
      <alignment horizontal="center"/>
    </xf>
    <xf numFmtId="1" fontId="30" fillId="0" borderId="51" xfId="1" applyNumberFormat="1" applyFont="1" applyBorder="1" applyAlignment="1">
      <alignment horizontal="center"/>
    </xf>
    <xf numFmtId="1" fontId="30" fillId="0" borderId="37" xfId="0" applyNumberFormat="1" applyFont="1" applyBorder="1" applyAlignment="1">
      <alignment horizontal="center"/>
    </xf>
    <xf numFmtId="166" fontId="30" fillId="0" borderId="19" xfId="1" applyNumberFormat="1" applyFont="1" applyBorder="1" applyAlignment="1">
      <alignment horizontal="center" vertical="center"/>
    </xf>
    <xf numFmtId="166" fontId="30" fillId="0" borderId="4" xfId="1" applyNumberFormat="1" applyFont="1" applyBorder="1" applyAlignment="1">
      <alignment horizontal="center" vertical="center"/>
    </xf>
    <xf numFmtId="166" fontId="30" fillId="0" borderId="52" xfId="1" applyNumberFormat="1" applyFont="1" applyBorder="1" applyAlignment="1">
      <alignment horizontal="center" vertical="center"/>
    </xf>
    <xf numFmtId="166" fontId="30" fillId="0" borderId="58" xfId="1" applyNumberFormat="1" applyFont="1" applyBorder="1" applyAlignment="1">
      <alignment horizontal="center" vertical="center"/>
    </xf>
    <xf numFmtId="0" fontId="31" fillId="0" borderId="27" xfId="0" applyFont="1" applyBorder="1" applyAlignment="1">
      <alignment horizontal="center" vertical="center"/>
    </xf>
    <xf numFmtId="166" fontId="31" fillId="0" borderId="17" xfId="0" applyNumberFormat="1" applyFont="1" applyBorder="1" applyAlignment="1">
      <alignment horizontal="center" vertical="center"/>
    </xf>
    <xf numFmtId="166" fontId="30" fillId="0" borderId="11" xfId="1" applyNumberFormat="1" applyFont="1" applyBorder="1" applyAlignment="1">
      <alignment horizontal="center" vertical="center"/>
    </xf>
    <xf numFmtId="166" fontId="30" fillId="0" borderId="11" xfId="0" applyNumberFormat="1" applyFont="1" applyFill="1" applyBorder="1" applyAlignment="1">
      <alignment horizontal="center" vertical="center"/>
    </xf>
    <xf numFmtId="166" fontId="30" fillId="0" borderId="4" xfId="0" applyNumberFormat="1" applyFont="1" applyFill="1" applyBorder="1" applyAlignment="1">
      <alignment horizontal="center" vertical="center"/>
    </xf>
    <xf numFmtId="166" fontId="30" fillId="0" borderId="53" xfId="0" applyNumberFormat="1" applyFont="1" applyFill="1" applyBorder="1" applyAlignment="1">
      <alignment horizontal="center" vertical="center"/>
    </xf>
    <xf numFmtId="166" fontId="30" fillId="17" borderId="23" xfId="0" applyNumberFormat="1" applyFont="1" applyFill="1" applyBorder="1" applyAlignment="1">
      <alignment horizontal="center" vertical="center"/>
    </xf>
    <xf numFmtId="166" fontId="30" fillId="17" borderId="24" xfId="0" applyNumberFormat="1" applyFont="1" applyFill="1" applyBorder="1" applyAlignment="1">
      <alignment horizontal="center" vertical="center"/>
    </xf>
    <xf numFmtId="0" fontId="30" fillId="0" borderId="0" xfId="0" applyFont="1"/>
    <xf numFmtId="166" fontId="30" fillId="17" borderId="76" xfId="0" applyNumberFormat="1" applyFont="1" applyFill="1" applyBorder="1" applyAlignment="1">
      <alignment horizontal="center" vertical="center"/>
    </xf>
    <xf numFmtId="0" fontId="30" fillId="0" borderId="0" xfId="0" applyFont="1" applyFill="1"/>
    <xf numFmtId="0" fontId="30" fillId="0" borderId="0" xfId="0" applyFont="1" applyAlignment="1">
      <alignment horizontal="center" vertical="center" wrapText="1"/>
    </xf>
    <xf numFmtId="166" fontId="30" fillId="3" borderId="3" xfId="1" applyNumberFormat="1" applyFont="1" applyFill="1" applyBorder="1"/>
    <xf numFmtId="166" fontId="30" fillId="3" borderId="48" xfId="1" applyNumberFormat="1" applyFont="1" applyFill="1" applyBorder="1"/>
    <xf numFmtId="166" fontId="30" fillId="0" borderId="0" xfId="1" applyNumberFormat="1" applyFont="1"/>
    <xf numFmtId="166" fontId="30" fillId="0" borderId="0" xfId="0" applyNumberFormat="1" applyFont="1"/>
    <xf numFmtId="166" fontId="30" fillId="3" borderId="52" xfId="1" applyNumberFormat="1" applyFont="1" applyFill="1" applyBorder="1"/>
    <xf numFmtId="2" fontId="30" fillId="0" borderId="0" xfId="0" applyNumberFormat="1" applyFont="1" applyAlignment="1">
      <alignment horizontal="center"/>
    </xf>
    <xf numFmtId="166" fontId="30" fillId="3" borderId="17" xfId="0" applyNumberFormat="1" applyFont="1" applyFill="1" applyBorder="1"/>
    <xf numFmtId="0" fontId="35" fillId="0" borderId="0" xfId="0" applyFont="1"/>
    <xf numFmtId="166" fontId="30" fillId="3" borderId="31" xfId="0" applyNumberFormat="1" applyFont="1" applyFill="1" applyBorder="1"/>
    <xf numFmtId="166" fontId="30" fillId="17" borderId="17" xfId="0" applyNumberFormat="1" applyFont="1" applyFill="1" applyBorder="1"/>
    <xf numFmtId="0" fontId="30" fillId="0" borderId="0" xfId="0" applyFont="1" applyAlignment="1">
      <alignment horizontal="center"/>
    </xf>
    <xf numFmtId="0" fontId="31" fillId="0" borderId="0" xfId="0" applyFont="1" applyAlignment="1">
      <alignment horizontal="right"/>
    </xf>
    <xf numFmtId="2" fontId="31" fillId="0" borderId="17" xfId="0" applyNumberFormat="1" applyFont="1" applyBorder="1" applyAlignment="1">
      <alignment horizontal="center"/>
    </xf>
    <xf numFmtId="166" fontId="31" fillId="0" borderId="17" xfId="0" applyNumberFormat="1" applyFont="1" applyBorder="1"/>
    <xf numFmtId="0" fontId="31" fillId="0" borderId="0" xfId="0" applyFont="1" applyAlignment="1">
      <alignment horizontal="center" vertical="center"/>
    </xf>
    <xf numFmtId="0" fontId="30" fillId="0" borderId="0" xfId="0" applyFont="1"/>
    <xf numFmtId="0" fontId="30" fillId="0" borderId="0" xfId="0" applyFont="1" applyAlignment="1">
      <alignment vertical="center" wrapText="1"/>
    </xf>
    <xf numFmtId="0" fontId="30" fillId="0" borderId="35" xfId="0" applyFont="1" applyBorder="1" applyAlignment="1">
      <alignment horizontal="center" vertical="center"/>
    </xf>
    <xf numFmtId="0" fontId="30" fillId="0" borderId="55" xfId="0" applyFont="1" applyBorder="1" applyAlignment="1">
      <alignment horizontal="center" vertical="center"/>
    </xf>
    <xf numFmtId="166" fontId="30" fillId="3" borderId="23" xfId="1" applyNumberFormat="1" applyFont="1" applyFill="1" applyBorder="1" applyAlignment="1">
      <alignment horizontal="center" vertical="center"/>
    </xf>
    <xf numFmtId="166" fontId="30" fillId="3" borderId="24" xfId="1" applyNumberFormat="1" applyFont="1" applyFill="1" applyBorder="1" applyAlignment="1">
      <alignment horizontal="center" vertical="center"/>
    </xf>
    <xf numFmtId="0" fontId="31" fillId="0" borderId="0" xfId="0" applyFont="1" applyFill="1" applyAlignment="1">
      <alignment horizontal="right"/>
    </xf>
    <xf numFmtId="0" fontId="31" fillId="0" borderId="0" xfId="0" applyFont="1" applyAlignment="1">
      <alignment vertical="center"/>
    </xf>
    <xf numFmtId="0" fontId="30" fillId="0" borderId="0" xfId="0" applyFont="1" applyAlignment="1"/>
    <xf numFmtId="0" fontId="30" fillId="0" borderId="47" xfId="0" applyFont="1" applyBorder="1" applyAlignment="1">
      <alignment horizontal="center"/>
    </xf>
    <xf numFmtId="0" fontId="30" fillId="0" borderId="38" xfId="0" applyFont="1" applyBorder="1" applyAlignment="1">
      <alignment horizontal="center"/>
    </xf>
    <xf numFmtId="1" fontId="30" fillId="0" borderId="12" xfId="0" applyNumberFormat="1" applyFont="1" applyBorder="1" applyAlignment="1">
      <alignment horizontal="center" vertical="center"/>
    </xf>
    <xf numFmtId="1" fontId="30" fillId="0" borderId="11" xfId="0" applyNumberFormat="1" applyFont="1" applyBorder="1" applyAlignment="1">
      <alignment horizontal="right" vertical="center"/>
    </xf>
    <xf numFmtId="1" fontId="30" fillId="0" borderId="4" xfId="0" applyNumberFormat="1" applyFont="1" applyBorder="1" applyAlignment="1">
      <alignment horizontal="right" vertical="center"/>
    </xf>
    <xf numFmtId="1" fontId="30" fillId="4" borderId="21" xfId="0" applyNumberFormat="1" applyFont="1" applyFill="1" applyBorder="1" applyAlignment="1">
      <alignment horizontal="right" vertical="center"/>
    </xf>
    <xf numFmtId="1" fontId="30" fillId="0" borderId="13" xfId="0" applyNumberFormat="1" applyFont="1" applyBorder="1" applyAlignment="1">
      <alignment horizontal="left" vertical="center"/>
    </xf>
    <xf numFmtId="1" fontId="30" fillId="0" borderId="6" xfId="0" applyNumberFormat="1" applyFont="1" applyBorder="1" applyAlignment="1">
      <alignment horizontal="left" vertical="center"/>
    </xf>
    <xf numFmtId="1" fontId="30" fillId="4" borderId="69" xfId="0" applyNumberFormat="1" applyFont="1" applyFill="1" applyBorder="1" applyAlignment="1">
      <alignment horizontal="left" vertical="center"/>
    </xf>
    <xf numFmtId="164" fontId="30" fillId="0" borderId="11" xfId="0" applyNumberFormat="1" applyFont="1" applyBorder="1" applyAlignment="1">
      <alignment horizontal="right" vertical="center"/>
    </xf>
    <xf numFmtId="164" fontId="30" fillId="0" borderId="4" xfId="0" applyNumberFormat="1" applyFont="1" applyBorder="1" applyAlignment="1">
      <alignment horizontal="right" vertical="center"/>
    </xf>
    <xf numFmtId="164" fontId="30" fillId="4" borderId="21" xfId="1" applyNumberFormat="1" applyFont="1" applyFill="1" applyBorder="1" applyAlignment="1">
      <alignment horizontal="right" vertical="center"/>
    </xf>
    <xf numFmtId="164" fontId="30" fillId="0" borderId="13" xfId="0" applyNumberFormat="1" applyFont="1" applyBorder="1" applyAlignment="1">
      <alignment horizontal="left" vertical="center"/>
    </xf>
    <xf numFmtId="164" fontId="30" fillId="0" borderId="6" xfId="0" applyNumberFormat="1" applyFont="1" applyBorder="1" applyAlignment="1">
      <alignment horizontal="left" vertical="center"/>
    </xf>
    <xf numFmtId="164" fontId="30" fillId="4" borderId="69" xfId="1" applyNumberFormat="1" applyFont="1" applyFill="1" applyBorder="1" applyAlignment="1">
      <alignment horizontal="left" vertical="center"/>
    </xf>
    <xf numFmtId="164" fontId="30" fillId="0" borderId="73" xfId="0" applyNumberFormat="1" applyFont="1" applyBorder="1" applyAlignment="1">
      <alignment horizontal="left" vertical="center"/>
    </xf>
    <xf numFmtId="164" fontId="30" fillId="0" borderId="74" xfId="0" applyNumberFormat="1" applyFont="1" applyBorder="1" applyAlignment="1">
      <alignment horizontal="left" vertical="center"/>
    </xf>
    <xf numFmtId="0" fontId="31" fillId="0" borderId="0" xfId="0" applyFont="1" applyBorder="1" applyAlignment="1">
      <alignment horizontal="center" vertical="center"/>
    </xf>
    <xf numFmtId="166" fontId="31" fillId="0" borderId="0" xfId="0" applyNumberFormat="1" applyFont="1" applyBorder="1" applyAlignment="1">
      <alignment horizontal="center" vertical="center"/>
    </xf>
    <xf numFmtId="0" fontId="32" fillId="0" borderId="52" xfId="0" applyFont="1" applyFill="1" applyBorder="1" applyAlignment="1">
      <alignment horizontal="center" vertical="center" wrapText="1"/>
    </xf>
    <xf numFmtId="166" fontId="30" fillId="0" borderId="48" xfId="1" applyNumberFormat="1" applyFont="1" applyFill="1" applyBorder="1" applyAlignment="1">
      <alignment horizontal="center" vertical="center"/>
    </xf>
    <xf numFmtId="0" fontId="30" fillId="0" borderId="51" xfId="0" applyFont="1" applyBorder="1" applyAlignment="1">
      <alignment horizontal="center" vertical="center"/>
    </xf>
    <xf numFmtId="166" fontId="30" fillId="0" borderId="52" xfId="1" applyNumberFormat="1" applyFont="1" applyFill="1" applyBorder="1" applyAlignment="1">
      <alignment horizontal="center" vertical="center"/>
    </xf>
    <xf numFmtId="0" fontId="32" fillId="0" borderId="15" xfId="0" applyFont="1" applyFill="1" applyBorder="1" applyAlignment="1">
      <alignment horizontal="right" vertical="center"/>
    </xf>
    <xf numFmtId="0" fontId="32" fillId="0" borderId="20" xfId="0" applyFont="1" applyFill="1" applyBorder="1" applyAlignment="1">
      <alignment horizontal="center" vertical="center"/>
    </xf>
    <xf numFmtId="0" fontId="32" fillId="0" borderId="16" xfId="0" applyFont="1" applyFill="1" applyBorder="1" applyAlignment="1">
      <alignment horizontal="left" vertical="center"/>
    </xf>
    <xf numFmtId="0" fontId="30" fillId="0" borderId="34" xfId="0" applyFont="1" applyBorder="1" applyAlignment="1">
      <alignment horizontal="right" vertical="center"/>
    </xf>
    <xf numFmtId="2" fontId="30" fillId="0" borderId="3" xfId="0" applyNumberFormat="1" applyFont="1" applyBorder="1" applyAlignment="1">
      <alignment horizontal="center" vertical="center"/>
    </xf>
    <xf numFmtId="0" fontId="30" fillId="0" borderId="50" xfId="0" applyFont="1" applyBorder="1" applyAlignment="1">
      <alignment horizontal="left" vertical="center"/>
    </xf>
    <xf numFmtId="0" fontId="30" fillId="0" borderId="38" xfId="0" applyFont="1" applyBorder="1" applyAlignment="1">
      <alignment horizontal="right" vertical="center"/>
    </xf>
    <xf numFmtId="164" fontId="30" fillId="0" borderId="14" xfId="1" applyNumberFormat="1" applyFont="1" applyBorder="1" applyAlignment="1">
      <alignment horizontal="center" vertical="center"/>
    </xf>
    <xf numFmtId="0" fontId="30" fillId="0" borderId="57" xfId="0" applyFont="1" applyBorder="1" applyAlignment="1">
      <alignment horizontal="left" vertical="center"/>
    </xf>
    <xf numFmtId="0" fontId="31" fillId="0" borderId="15" xfId="0" applyFont="1" applyFill="1" applyBorder="1" applyAlignment="1">
      <alignment horizontal="right" vertical="center"/>
    </xf>
    <xf numFmtId="164" fontId="31" fillId="0" borderId="20" xfId="1" applyNumberFormat="1" applyFont="1" applyFill="1" applyBorder="1" applyAlignment="1">
      <alignment horizontal="center" vertical="center"/>
    </xf>
    <xf numFmtId="0" fontId="31" fillId="0" borderId="16" xfId="0" applyFont="1" applyFill="1" applyBorder="1" applyAlignment="1">
      <alignment horizontal="left" vertical="center"/>
    </xf>
    <xf numFmtId="0" fontId="32" fillId="0" borderId="27" xfId="0" applyFont="1" applyBorder="1" applyAlignment="1"/>
    <xf numFmtId="0" fontId="30" fillId="0" borderId="54" xfId="0" applyFont="1" applyBorder="1" applyAlignment="1"/>
    <xf numFmtId="0" fontId="30" fillId="0" borderId="35" xfId="0" applyFont="1" applyBorder="1" applyAlignment="1"/>
    <xf numFmtId="0" fontId="30" fillId="0" borderId="55" xfId="0" applyFont="1" applyBorder="1" applyAlignment="1"/>
    <xf numFmtId="0" fontId="31" fillId="4" borderId="27" xfId="0" applyFont="1" applyFill="1" applyBorder="1" applyAlignment="1"/>
    <xf numFmtId="0" fontId="30" fillId="0" borderId="25" xfId="0" applyFont="1" applyBorder="1" applyAlignment="1"/>
    <xf numFmtId="49" fontId="30" fillId="0" borderId="25" xfId="0" applyNumberFormat="1" applyFont="1" applyBorder="1" applyAlignment="1"/>
    <xf numFmtId="166" fontId="30" fillId="0" borderId="3" xfId="1" applyNumberFormat="1" applyFont="1" applyBorder="1"/>
    <xf numFmtId="166" fontId="30" fillId="0" borderId="3" xfId="1" applyNumberFormat="1" applyFont="1" applyBorder="1" applyAlignment="1">
      <alignment horizontal="center"/>
    </xf>
    <xf numFmtId="166" fontId="31" fillId="0" borderId="0" xfId="0" applyNumberFormat="1" applyFont="1" applyBorder="1" applyAlignment="1">
      <alignment vertical="center"/>
    </xf>
    <xf numFmtId="166" fontId="31" fillId="0" borderId="29" xfId="0" applyNumberFormat="1" applyFont="1" applyBorder="1" applyAlignment="1">
      <alignment horizontal="center" vertical="center"/>
    </xf>
    <xf numFmtId="166" fontId="31" fillId="0" borderId="18" xfId="1" applyNumberFormat="1" applyFont="1" applyBorder="1" applyAlignment="1">
      <alignment vertical="center"/>
    </xf>
    <xf numFmtId="166" fontId="30" fillId="0" borderId="48" xfId="1" applyNumberFormat="1" applyFont="1" applyBorder="1"/>
    <xf numFmtId="166" fontId="30" fillId="3" borderId="49" xfId="1" applyNumberFormat="1" applyFont="1" applyFill="1" applyBorder="1"/>
    <xf numFmtId="166" fontId="30" fillId="3" borderId="50" xfId="1" applyNumberFormat="1" applyFont="1" applyFill="1" applyBorder="1"/>
    <xf numFmtId="166" fontId="30" fillId="0" borderId="52" xfId="1" applyNumberFormat="1" applyFont="1" applyBorder="1"/>
    <xf numFmtId="166" fontId="30" fillId="3" borderId="53" xfId="1" applyNumberFormat="1" applyFont="1" applyFill="1" applyBorder="1"/>
    <xf numFmtId="0" fontId="32" fillId="0" borderId="0" xfId="0" applyFont="1" applyFill="1" applyBorder="1" applyAlignment="1">
      <alignment horizontal="left" vertical="center"/>
    </xf>
    <xf numFmtId="0" fontId="30" fillId="0" borderId="0" xfId="0" applyFont="1" applyBorder="1" applyAlignment="1">
      <alignment horizontal="left" vertical="center"/>
    </xf>
    <xf numFmtId="0" fontId="31" fillId="0" borderId="0" xfId="0" applyFont="1" applyFill="1" applyBorder="1" applyAlignment="1">
      <alignment horizontal="left" vertical="center"/>
    </xf>
    <xf numFmtId="0" fontId="30" fillId="0" borderId="0" xfId="0" applyFont="1" applyFill="1" applyAlignment="1">
      <alignment horizontal="center" vertical="center"/>
    </xf>
    <xf numFmtId="0" fontId="30" fillId="0" borderId="0" xfId="0" applyNumberFormat="1" applyFont="1" applyAlignment="1">
      <alignment horizontal="center" vertical="center"/>
    </xf>
    <xf numFmtId="0" fontId="30" fillId="0" borderId="34" xfId="0" applyFont="1" applyFill="1" applyBorder="1" applyAlignment="1">
      <alignment horizontal="center" vertical="center"/>
    </xf>
    <xf numFmtId="1" fontId="30" fillId="0" borderId="3" xfId="0" applyNumberFormat="1" applyFont="1" applyBorder="1" applyAlignment="1">
      <alignment horizontal="center" vertical="center"/>
    </xf>
    <xf numFmtId="1" fontId="30" fillId="0" borderId="50" xfId="0" applyNumberFormat="1" applyFont="1" applyBorder="1" applyAlignment="1">
      <alignment horizontal="center" vertical="center"/>
    </xf>
    <xf numFmtId="172" fontId="30" fillId="0" borderId="3" xfId="0" applyNumberFormat="1" applyFont="1" applyBorder="1" applyAlignment="1">
      <alignment horizontal="center" vertical="center"/>
    </xf>
    <xf numFmtId="1" fontId="30" fillId="0" borderId="52" xfId="0" applyNumberFormat="1" applyFont="1" applyBorder="1" applyAlignment="1">
      <alignment horizontal="center" vertical="center"/>
    </xf>
    <xf numFmtId="0" fontId="30" fillId="0" borderId="51" xfId="0" applyFont="1" applyFill="1" applyBorder="1" applyAlignment="1">
      <alignment horizontal="center" vertical="center"/>
    </xf>
    <xf numFmtId="0" fontId="36" fillId="0" borderId="0" xfId="0" applyFont="1" applyBorder="1" applyAlignment="1">
      <alignment horizontal="center" vertical="center" wrapText="1"/>
    </xf>
    <xf numFmtId="0" fontId="30" fillId="0" borderId="0" xfId="0" applyFont="1" applyBorder="1" applyAlignment="1">
      <alignment horizontal="center" vertical="center" wrapText="1"/>
    </xf>
    <xf numFmtId="166" fontId="30" fillId="0" borderId="0" xfId="0" applyNumberFormat="1" applyFont="1" applyAlignment="1">
      <alignment horizontal="center" vertical="center"/>
    </xf>
    <xf numFmtId="0" fontId="32" fillId="0" borderId="20" xfId="0" applyFont="1" applyBorder="1" applyAlignment="1">
      <alignment horizontal="center" vertical="center" wrapText="1"/>
    </xf>
    <xf numFmtId="0" fontId="32" fillId="0" borderId="16" xfId="0" applyFont="1" applyBorder="1" applyAlignment="1">
      <alignment horizontal="center" vertical="center" wrapText="1"/>
    </xf>
    <xf numFmtId="166" fontId="30" fillId="0" borderId="50" xfId="1" applyNumberFormat="1" applyFont="1" applyBorder="1" applyAlignment="1">
      <alignment horizontal="center" vertical="center"/>
    </xf>
    <xf numFmtId="2" fontId="38" fillId="0" borderId="47" xfId="0" applyNumberFormat="1" applyFont="1" applyBorder="1" applyAlignment="1">
      <alignment horizontal="center" vertical="center"/>
    </xf>
    <xf numFmtId="2" fontId="38" fillId="0" borderId="48" xfId="0" applyNumberFormat="1" applyFont="1" applyBorder="1" applyAlignment="1">
      <alignment horizontal="center" vertical="center"/>
    </xf>
    <xf numFmtId="0" fontId="38" fillId="0" borderId="49" xfId="0" applyFont="1" applyBorder="1" applyAlignment="1">
      <alignment horizontal="center" vertical="center"/>
    </xf>
    <xf numFmtId="0" fontId="38" fillId="0" borderId="34" xfId="0" applyFont="1" applyBorder="1" applyAlignment="1">
      <alignment horizontal="center" vertical="center"/>
    </xf>
    <xf numFmtId="2" fontId="38" fillId="0" borderId="3" xfId="0" applyNumberFormat="1" applyFont="1" applyBorder="1" applyAlignment="1">
      <alignment horizontal="center" vertical="center"/>
    </xf>
    <xf numFmtId="0" fontId="38" fillId="0" borderId="50" xfId="0" applyFont="1" applyBorder="1" applyAlignment="1">
      <alignment horizontal="center" vertical="center"/>
    </xf>
    <xf numFmtId="0" fontId="38" fillId="0" borderId="51" xfId="0" applyFont="1" applyBorder="1" applyAlignment="1">
      <alignment horizontal="center" vertical="center"/>
    </xf>
    <xf numFmtId="0" fontId="38" fillId="0" borderId="52" xfId="0" applyFont="1" applyBorder="1" applyAlignment="1">
      <alignment horizontal="center" vertical="center"/>
    </xf>
    <xf numFmtId="2" fontId="38" fillId="0" borderId="53" xfId="0" applyNumberFormat="1" applyFont="1" applyBorder="1" applyAlignment="1">
      <alignment horizontal="center" vertical="center"/>
    </xf>
    <xf numFmtId="166" fontId="30" fillId="0" borderId="56" xfId="1" applyNumberFormat="1" applyFont="1" applyBorder="1" applyAlignment="1">
      <alignment horizontal="center" vertical="center"/>
    </xf>
    <xf numFmtId="172" fontId="30" fillId="0" borderId="19" xfId="0" applyNumberFormat="1" applyFont="1" applyBorder="1" applyAlignment="1">
      <alignment horizontal="center" vertical="center"/>
    </xf>
    <xf numFmtId="0" fontId="30" fillId="0" borderId="0" xfId="0" applyFont="1" applyBorder="1" applyAlignment="1">
      <alignment horizontal="center" vertical="center"/>
    </xf>
    <xf numFmtId="166" fontId="30" fillId="3" borderId="23" xfId="0" applyNumberFormat="1" applyFont="1" applyFill="1" applyBorder="1" applyAlignment="1">
      <alignment horizontal="center" vertical="center"/>
    </xf>
    <xf numFmtId="0" fontId="30" fillId="0" borderId="63" xfId="0" applyFont="1" applyBorder="1" applyAlignment="1">
      <alignment vertical="center"/>
    </xf>
    <xf numFmtId="166" fontId="39" fillId="0" borderId="17" xfId="0" applyNumberFormat="1" applyFont="1" applyBorder="1" applyAlignment="1">
      <alignment horizontal="center" vertical="center"/>
    </xf>
    <xf numFmtId="0" fontId="30" fillId="0" borderId="15" xfId="0" applyFont="1" applyBorder="1" applyAlignment="1">
      <alignment horizontal="center" vertical="center"/>
    </xf>
    <xf numFmtId="0" fontId="30" fillId="0" borderId="20" xfId="0" applyFont="1" applyBorder="1" applyAlignment="1">
      <alignment horizontal="center" vertical="center"/>
    </xf>
    <xf numFmtId="0" fontId="30" fillId="0" borderId="16" xfId="0" applyFont="1" applyBorder="1" applyAlignment="1">
      <alignment horizontal="center" vertical="center"/>
    </xf>
    <xf numFmtId="0" fontId="32" fillId="0" borderId="57" xfId="0" applyFont="1" applyBorder="1" applyAlignment="1">
      <alignment horizontal="center" vertical="center" wrapText="1"/>
    </xf>
    <xf numFmtId="0" fontId="38" fillId="0" borderId="48" xfId="0" applyFont="1" applyFill="1" applyBorder="1" applyAlignment="1">
      <alignment horizontal="center" vertical="center"/>
    </xf>
    <xf numFmtId="1" fontId="38" fillId="0" borderId="3" xfId="0" applyNumberFormat="1" applyFont="1" applyFill="1" applyBorder="1" applyAlignment="1">
      <alignment horizontal="center" vertical="center"/>
    </xf>
    <xf numFmtId="1" fontId="38" fillId="0" borderId="50" xfId="0" applyNumberFormat="1" applyFont="1" applyFill="1" applyBorder="1" applyAlignment="1">
      <alignment horizontal="center" vertical="center"/>
    </xf>
    <xf numFmtId="165" fontId="30" fillId="0" borderId="14" xfId="1" applyNumberFormat="1" applyFont="1" applyBorder="1" applyAlignment="1">
      <alignment horizontal="center" vertical="center"/>
    </xf>
    <xf numFmtId="0" fontId="30" fillId="0" borderId="0" xfId="0" applyFont="1" applyAlignment="1">
      <alignment horizontal="center" vertical="center"/>
    </xf>
    <xf numFmtId="0" fontId="32" fillId="0" borderId="0" xfId="0" applyFont="1" applyBorder="1" applyAlignment="1">
      <alignment horizontal="center" vertical="center" wrapText="1"/>
    </xf>
    <xf numFmtId="0" fontId="30" fillId="0" borderId="0" xfId="0" applyFont="1" applyAlignment="1">
      <alignment horizontal="center" vertical="center" wrapText="1"/>
    </xf>
    <xf numFmtId="0" fontId="30" fillId="0" borderId="0" xfId="0" applyFont="1" applyBorder="1" applyAlignment="1">
      <alignment horizontal="center" vertical="center"/>
    </xf>
    <xf numFmtId="0" fontId="32" fillId="0" borderId="0" xfId="0" applyFont="1" applyFill="1" applyBorder="1" applyAlignment="1">
      <alignment vertical="center" wrapText="1"/>
    </xf>
    <xf numFmtId="165" fontId="30" fillId="0" borderId="3" xfId="0" applyNumberFormat="1" applyFont="1" applyBorder="1" applyAlignment="1">
      <alignment horizontal="center" vertical="center"/>
    </xf>
    <xf numFmtId="1" fontId="30" fillId="0" borderId="53" xfId="0" applyNumberFormat="1" applyFont="1" applyBorder="1" applyAlignment="1">
      <alignment horizontal="center" vertical="center"/>
    </xf>
    <xf numFmtId="44" fontId="30" fillId="3" borderId="23" xfId="1" applyFont="1" applyFill="1" applyBorder="1" applyAlignment="1">
      <alignment vertical="center"/>
    </xf>
    <xf numFmtId="166" fontId="30" fillId="17" borderId="23" xfId="1" applyNumberFormat="1" applyFont="1" applyFill="1" applyBorder="1" applyAlignment="1">
      <alignment horizontal="center" vertical="center"/>
    </xf>
    <xf numFmtId="166" fontId="30" fillId="17" borderId="24" xfId="1" applyNumberFormat="1" applyFont="1" applyFill="1" applyBorder="1" applyAlignment="1">
      <alignment horizontal="center" vertical="center"/>
    </xf>
    <xf numFmtId="166" fontId="30" fillId="17" borderId="28" xfId="1" applyNumberFormat="1" applyFont="1" applyFill="1" applyBorder="1"/>
    <xf numFmtId="166" fontId="30" fillId="17" borderId="23" xfId="1" applyNumberFormat="1" applyFont="1" applyFill="1" applyBorder="1"/>
    <xf numFmtId="166" fontId="30" fillId="17" borderId="24" xfId="1" applyNumberFormat="1" applyFont="1" applyFill="1" applyBorder="1"/>
    <xf numFmtId="1" fontId="30" fillId="0" borderId="54" xfId="0" applyNumberFormat="1" applyFont="1" applyBorder="1" applyAlignment="1">
      <alignment horizontal="center"/>
    </xf>
    <xf numFmtId="1" fontId="30" fillId="0" borderId="35" xfId="1" applyNumberFormat="1" applyFont="1" applyBorder="1" applyAlignment="1">
      <alignment horizontal="center"/>
    </xf>
    <xf numFmtId="1" fontId="30" fillId="0" borderId="35" xfId="0" applyNumberFormat="1" applyFont="1" applyBorder="1" applyAlignment="1">
      <alignment horizontal="center"/>
    </xf>
    <xf numFmtId="1" fontId="30" fillId="0" borderId="55" xfId="1" applyNumberFormat="1" applyFont="1" applyBorder="1" applyAlignment="1">
      <alignment horizontal="center"/>
    </xf>
    <xf numFmtId="166" fontId="30" fillId="3" borderId="47" xfId="1" applyNumberFormat="1" applyFont="1" applyFill="1" applyBorder="1"/>
    <xf numFmtId="166" fontId="30" fillId="3" borderId="34" xfId="1" applyNumberFormat="1" applyFont="1" applyFill="1" applyBorder="1"/>
    <xf numFmtId="166" fontId="30" fillId="3" borderId="51" xfId="1" applyNumberFormat="1" applyFont="1" applyFill="1" applyBorder="1"/>
    <xf numFmtId="1" fontId="38" fillId="0" borderId="52" xfId="0" applyNumberFormat="1" applyFont="1" applyFill="1" applyBorder="1" applyAlignment="1">
      <alignment horizontal="center" vertical="center"/>
    </xf>
    <xf numFmtId="1" fontId="38" fillId="0" borderId="19" xfId="0" applyNumberFormat="1" applyFont="1" applyFill="1" applyBorder="1" applyAlignment="1">
      <alignment horizontal="center" vertical="center"/>
    </xf>
    <xf numFmtId="1" fontId="38" fillId="0" borderId="56" xfId="0" applyNumberFormat="1" applyFont="1" applyFill="1" applyBorder="1" applyAlignment="1">
      <alignment horizontal="center" vertical="center"/>
    </xf>
    <xf numFmtId="9" fontId="30" fillId="0" borderId="20" xfId="2" applyFont="1" applyBorder="1" applyAlignment="1">
      <alignment horizontal="center" vertical="center"/>
    </xf>
    <xf numFmtId="9" fontId="30" fillId="0" borderId="16" xfId="2" applyFont="1" applyBorder="1" applyAlignment="1">
      <alignment horizontal="center" vertical="center"/>
    </xf>
    <xf numFmtId="1" fontId="38" fillId="0" borderId="0" xfId="0" applyNumberFormat="1" applyFont="1" applyFill="1" applyBorder="1" applyAlignment="1">
      <alignment horizontal="center" vertical="center"/>
    </xf>
    <xf numFmtId="1" fontId="30" fillId="0" borderId="0" xfId="0" applyNumberFormat="1" applyFont="1" applyBorder="1" applyAlignment="1">
      <alignment horizontal="center" vertical="center"/>
    </xf>
    <xf numFmtId="1" fontId="38" fillId="0" borderId="64" xfId="0" applyNumberFormat="1" applyFont="1" applyFill="1" applyBorder="1" applyAlignment="1">
      <alignment horizontal="center" vertical="center"/>
    </xf>
    <xf numFmtId="1" fontId="38" fillId="0" borderId="70" xfId="0" applyNumberFormat="1" applyFont="1" applyFill="1" applyBorder="1" applyAlignment="1">
      <alignment horizontal="center" vertical="center"/>
    </xf>
    <xf numFmtId="9" fontId="30" fillId="0" borderId="0" xfId="2" applyFont="1" applyBorder="1" applyAlignment="1">
      <alignment horizontal="center" vertical="center"/>
    </xf>
    <xf numFmtId="0" fontId="32" fillId="0" borderId="83" xfId="0" applyFont="1" applyBorder="1" applyAlignment="1">
      <alignment horizontal="center" vertical="center"/>
    </xf>
    <xf numFmtId="165" fontId="30" fillId="0" borderId="0" xfId="1" applyNumberFormat="1" applyFont="1" applyAlignment="1">
      <alignment horizontal="center" vertical="center"/>
    </xf>
    <xf numFmtId="166" fontId="38" fillId="0" borderId="56" xfId="1" applyNumberFormat="1" applyFont="1" applyFill="1" applyBorder="1" applyAlignment="1">
      <alignment horizontal="center" vertical="center"/>
    </xf>
    <xf numFmtId="166" fontId="38" fillId="0" borderId="3" xfId="1" applyNumberFormat="1" applyFont="1" applyFill="1" applyBorder="1" applyAlignment="1">
      <alignment horizontal="center" vertical="center"/>
    </xf>
    <xf numFmtId="0" fontId="30" fillId="0" borderId="0" xfId="0" applyFont="1" applyBorder="1" applyAlignment="1">
      <alignment vertical="center"/>
    </xf>
    <xf numFmtId="0" fontId="30" fillId="0" borderId="0" xfId="0" applyFont="1" applyAlignment="1">
      <alignment horizontal="center" vertical="center"/>
    </xf>
    <xf numFmtId="0" fontId="31" fillId="0" borderId="0" xfId="0" applyFont="1" applyBorder="1" applyAlignment="1">
      <alignment horizontal="center" vertical="center" wrapText="1"/>
    </xf>
    <xf numFmtId="0" fontId="30" fillId="0" borderId="49" xfId="0" applyFont="1" applyBorder="1" applyAlignment="1">
      <alignment horizontal="center" vertical="center"/>
    </xf>
    <xf numFmtId="0" fontId="30" fillId="0" borderId="53" xfId="0" applyFont="1" applyBorder="1" applyAlignment="1">
      <alignment horizontal="center" vertical="center"/>
    </xf>
    <xf numFmtId="0" fontId="30" fillId="0" borderId="48" xfId="0" applyFont="1" applyBorder="1" applyAlignment="1">
      <alignment horizontal="center" vertical="center"/>
    </xf>
    <xf numFmtId="0" fontId="30" fillId="0" borderId="3" xfId="0" applyFont="1" applyBorder="1" applyAlignment="1">
      <alignment horizontal="center" vertical="center"/>
    </xf>
    <xf numFmtId="0" fontId="30" fillId="0" borderId="50" xfId="0" applyFont="1" applyBorder="1" applyAlignment="1">
      <alignment horizontal="center" vertical="center"/>
    </xf>
    <xf numFmtId="0" fontId="32" fillId="0" borderId="52" xfId="0" applyFont="1" applyBorder="1" applyAlignment="1">
      <alignment horizontal="center" vertical="center" wrapText="1"/>
    </xf>
    <xf numFmtId="0" fontId="30" fillId="0" borderId="0" xfId="0" applyFont="1" applyBorder="1" applyAlignment="1">
      <alignment horizontal="left" vertical="center" wrapText="1"/>
    </xf>
    <xf numFmtId="0" fontId="30" fillId="0" borderId="0" xfId="0" applyFont="1" applyBorder="1" applyAlignment="1">
      <alignment horizontal="center" vertical="center"/>
    </xf>
    <xf numFmtId="0" fontId="30" fillId="0" borderId="0" xfId="0" applyFont="1" applyAlignment="1">
      <alignment horizontal="center" vertical="center" wrapText="1"/>
    </xf>
    <xf numFmtId="0" fontId="30" fillId="0" borderId="0" xfId="0" applyFont="1" applyFill="1" applyBorder="1" applyAlignment="1">
      <alignment horizontal="center" vertical="center" wrapText="1"/>
    </xf>
    <xf numFmtId="0" fontId="32" fillId="0" borderId="0" xfId="0" applyFont="1" applyBorder="1" applyAlignment="1">
      <alignment horizontal="center" vertical="center" wrapText="1"/>
    </xf>
    <xf numFmtId="0" fontId="30" fillId="0" borderId="0" xfId="0" applyFont="1" applyAlignment="1">
      <alignment horizontal="center"/>
    </xf>
    <xf numFmtId="0" fontId="31" fillId="0" borderId="0" xfId="0" applyFont="1" applyBorder="1" applyAlignment="1">
      <alignment horizontal="center"/>
    </xf>
    <xf numFmtId="0" fontId="32" fillId="0" borderId="58" xfId="0" applyFont="1" applyBorder="1" applyAlignment="1">
      <alignment horizontal="center" vertical="center" wrapText="1"/>
    </xf>
    <xf numFmtId="0" fontId="32" fillId="0" borderId="52" xfId="0" applyFont="1" applyBorder="1" applyAlignment="1">
      <alignment horizontal="center" vertical="center"/>
    </xf>
    <xf numFmtId="0" fontId="32" fillId="0" borderId="14" xfId="0" applyFont="1" applyBorder="1" applyAlignment="1">
      <alignment horizontal="center" vertical="center" wrapText="1"/>
    </xf>
    <xf numFmtId="1" fontId="30" fillId="0" borderId="19" xfId="0" applyNumberFormat="1" applyFont="1" applyBorder="1" applyAlignment="1">
      <alignment horizontal="center" vertical="center"/>
    </xf>
    <xf numFmtId="1" fontId="30" fillId="0" borderId="64" xfId="0" applyNumberFormat="1" applyFont="1" applyBorder="1" applyAlignment="1">
      <alignment horizontal="center" vertical="center"/>
    </xf>
    <xf numFmtId="1" fontId="30" fillId="0" borderId="56" xfId="0" applyNumberFormat="1" applyFont="1" applyBorder="1" applyAlignment="1">
      <alignment horizontal="center" vertical="center"/>
    </xf>
    <xf numFmtId="1" fontId="30" fillId="0" borderId="70" xfId="0" applyNumberFormat="1" applyFont="1" applyBorder="1" applyAlignment="1">
      <alignment horizontal="center" vertical="center"/>
    </xf>
    <xf numFmtId="0" fontId="38" fillId="0" borderId="49" xfId="0" applyFont="1" applyFill="1" applyBorder="1" applyAlignment="1">
      <alignment horizontal="center" vertical="center"/>
    </xf>
    <xf numFmtId="0" fontId="38" fillId="0" borderId="63" xfId="0" applyFont="1" applyBorder="1" applyAlignment="1">
      <alignment vertical="center"/>
    </xf>
    <xf numFmtId="0" fontId="30" fillId="0" borderId="0" xfId="0" applyFont="1" applyAlignment="1">
      <alignment horizontal="left" vertical="center"/>
    </xf>
    <xf numFmtId="0" fontId="38" fillId="0" borderId="48" xfId="0" applyFont="1" applyFill="1" applyBorder="1" applyAlignment="1">
      <alignment horizontal="center"/>
    </xf>
    <xf numFmtId="0" fontId="30" fillId="0" borderId="47" xfId="0" applyFont="1" applyBorder="1" applyAlignment="1">
      <alignment horizontal="center" vertical="center"/>
    </xf>
    <xf numFmtId="0" fontId="30" fillId="0" borderId="51" xfId="0" applyFont="1" applyBorder="1" applyAlignment="1">
      <alignment horizontal="center" vertical="center"/>
    </xf>
    <xf numFmtId="0" fontId="30" fillId="0" borderId="52" xfId="0" applyFont="1" applyBorder="1" applyAlignment="1">
      <alignment horizontal="center" vertical="center"/>
    </xf>
    <xf numFmtId="1" fontId="38" fillId="0" borderId="48" xfId="0" applyNumberFormat="1" applyFont="1" applyFill="1" applyBorder="1" applyAlignment="1">
      <alignment horizontal="center" vertical="center"/>
    </xf>
    <xf numFmtId="1" fontId="38" fillId="0" borderId="49" xfId="0" applyNumberFormat="1" applyFont="1" applyFill="1" applyBorder="1" applyAlignment="1">
      <alignment horizontal="center" vertical="center"/>
    </xf>
    <xf numFmtId="0" fontId="30" fillId="0" borderId="34" xfId="0" applyFont="1" applyBorder="1" applyAlignment="1">
      <alignment horizontal="center" vertical="center"/>
    </xf>
    <xf numFmtId="165" fontId="30" fillId="0" borderId="52" xfId="1" applyNumberFormat="1" applyFont="1" applyBorder="1" applyAlignment="1">
      <alignment horizontal="center" vertical="center"/>
    </xf>
    <xf numFmtId="165" fontId="30" fillId="0" borderId="53" xfId="1" applyNumberFormat="1" applyFont="1" applyBorder="1" applyAlignment="1">
      <alignment horizontal="center" vertical="center"/>
    </xf>
    <xf numFmtId="166" fontId="38" fillId="0" borderId="50" xfId="1" applyNumberFormat="1" applyFont="1" applyFill="1" applyBorder="1" applyAlignment="1">
      <alignment horizontal="center" vertical="center"/>
    </xf>
    <xf numFmtId="166" fontId="38" fillId="0" borderId="53" xfId="1" applyNumberFormat="1" applyFont="1" applyFill="1" applyBorder="1" applyAlignment="1">
      <alignment horizontal="center" vertical="center"/>
    </xf>
    <xf numFmtId="166" fontId="38" fillId="18" borderId="76" xfId="1" applyNumberFormat="1" applyFont="1" applyFill="1" applyBorder="1" applyAlignment="1">
      <alignment horizontal="center" vertical="center"/>
    </xf>
    <xf numFmtId="0" fontId="32" fillId="0" borderId="0" xfId="0" applyFont="1" applyBorder="1" applyAlignment="1">
      <alignment horizontal="center" vertical="center"/>
    </xf>
    <xf numFmtId="166" fontId="38" fillId="0" borderId="0" xfId="1" applyNumberFormat="1" applyFont="1" applyFill="1" applyBorder="1" applyAlignment="1">
      <alignment horizontal="center" vertical="center"/>
    </xf>
    <xf numFmtId="166" fontId="38" fillId="18" borderId="32" xfId="1" applyNumberFormat="1" applyFont="1" applyFill="1" applyBorder="1" applyAlignment="1">
      <alignment horizontal="center" vertical="center"/>
    </xf>
    <xf numFmtId="166" fontId="38" fillId="3" borderId="3" xfId="1" applyNumberFormat="1" applyFont="1" applyFill="1" applyBorder="1" applyAlignment="1">
      <alignment horizontal="center" vertical="center" wrapText="1"/>
    </xf>
    <xf numFmtId="166" fontId="38" fillId="3" borderId="52" xfId="1" applyNumberFormat="1" applyFont="1" applyFill="1" applyBorder="1" applyAlignment="1">
      <alignment horizontal="center" vertical="center" wrapText="1"/>
    </xf>
    <xf numFmtId="0" fontId="31" fillId="0" borderId="17" xfId="0" applyFont="1" applyBorder="1" applyAlignment="1">
      <alignment horizontal="center" vertical="center"/>
    </xf>
    <xf numFmtId="0" fontId="30" fillId="0" borderId="38" xfId="0" applyFont="1" applyBorder="1" applyAlignment="1">
      <alignment horizontal="center" vertical="center"/>
    </xf>
    <xf numFmtId="166" fontId="38" fillId="0" borderId="14" xfId="1" applyNumberFormat="1" applyFont="1" applyFill="1" applyBorder="1" applyAlignment="1">
      <alignment horizontal="center" vertical="center"/>
    </xf>
    <xf numFmtId="166" fontId="38" fillId="0" borderId="57" xfId="1" applyNumberFormat="1" applyFont="1" applyFill="1" applyBorder="1" applyAlignment="1">
      <alignment horizontal="center" vertical="center"/>
    </xf>
    <xf numFmtId="0" fontId="31" fillId="0" borderId="15" xfId="0" applyFont="1" applyBorder="1" applyAlignment="1">
      <alignment horizontal="center" vertical="center"/>
    </xf>
    <xf numFmtId="166" fontId="31" fillId="0" borderId="20" xfId="0" applyNumberFormat="1" applyFont="1" applyBorder="1" applyAlignment="1">
      <alignment horizontal="center" vertical="center"/>
    </xf>
    <xf numFmtId="166" fontId="31" fillId="0" borderId="16" xfId="0" applyNumberFormat="1" applyFont="1" applyBorder="1" applyAlignment="1">
      <alignment horizontal="center" vertical="center"/>
    </xf>
    <xf numFmtId="0" fontId="35" fillId="0" borderId="0" xfId="0" applyFont="1" applyBorder="1" applyAlignment="1">
      <alignment vertical="center" wrapText="1"/>
    </xf>
    <xf numFmtId="0" fontId="38" fillId="0" borderId="0" xfId="0" applyFont="1" applyBorder="1" applyAlignment="1">
      <alignment horizontal="left" vertical="center" wrapText="1"/>
    </xf>
    <xf numFmtId="0" fontId="38" fillId="0" borderId="0" xfId="0" applyFont="1" applyBorder="1" applyAlignment="1">
      <alignment horizontal="left" vertical="center"/>
    </xf>
    <xf numFmtId="166" fontId="30" fillId="0" borderId="0" xfId="1" applyNumberFormat="1" applyFont="1" applyBorder="1" applyAlignment="1">
      <alignment horizontal="center" vertical="center"/>
    </xf>
    <xf numFmtId="168" fontId="30" fillId="0" borderId="0" xfId="0" applyNumberFormat="1" applyFont="1" applyBorder="1" applyAlignment="1">
      <alignment horizontal="center" vertical="center" wrapText="1"/>
    </xf>
    <xf numFmtId="0" fontId="32" fillId="0" borderId="58" xfId="0" applyFont="1" applyBorder="1" applyAlignment="1">
      <alignment horizontal="center" vertical="center"/>
    </xf>
    <xf numFmtId="166" fontId="30" fillId="0" borderId="50" xfId="0" applyNumberFormat="1" applyFont="1" applyBorder="1" applyAlignment="1">
      <alignment horizontal="center" vertical="center"/>
    </xf>
    <xf numFmtId="166" fontId="30" fillId="0" borderId="53" xfId="0" applyNumberFormat="1" applyFont="1" applyBorder="1" applyAlignment="1">
      <alignment horizontal="center" vertical="center"/>
    </xf>
    <xf numFmtId="0" fontId="38" fillId="0" borderId="3" xfId="0" applyFont="1" applyBorder="1" applyAlignment="1">
      <alignment horizontal="center" vertical="center"/>
    </xf>
    <xf numFmtId="0" fontId="38" fillId="0" borderId="19" xfId="0" applyFont="1" applyBorder="1" applyAlignment="1">
      <alignment horizontal="center" vertical="center"/>
    </xf>
    <xf numFmtId="2" fontId="30" fillId="0" borderId="52" xfId="0" applyNumberFormat="1" applyFont="1" applyBorder="1" applyAlignment="1">
      <alignment horizontal="center" vertical="center"/>
    </xf>
    <xf numFmtId="0" fontId="39" fillId="0" borderId="27" xfId="0" applyFont="1" applyFill="1" applyBorder="1" applyAlignment="1">
      <alignment horizontal="center" vertical="center" wrapText="1"/>
    </xf>
    <xf numFmtId="0" fontId="38" fillId="0" borderId="11" xfId="0" applyFont="1" applyBorder="1" applyAlignment="1">
      <alignment horizontal="center" vertical="center"/>
    </xf>
    <xf numFmtId="0" fontId="38" fillId="0" borderId="4" xfId="0" applyFont="1" applyBorder="1" applyAlignment="1">
      <alignment horizontal="center" vertical="center"/>
    </xf>
    <xf numFmtId="0" fontId="38" fillId="0" borderId="58" xfId="0" applyFont="1" applyBorder="1" applyAlignment="1">
      <alignment horizontal="center" vertical="center"/>
    </xf>
    <xf numFmtId="0" fontId="30" fillId="0" borderId="56" xfId="0" applyFont="1" applyBorder="1" applyAlignment="1">
      <alignment horizontal="center" vertical="center"/>
    </xf>
    <xf numFmtId="0" fontId="38" fillId="0" borderId="0" xfId="0" applyFont="1" applyFill="1" applyBorder="1" applyAlignment="1">
      <alignment horizontal="left" vertical="center" wrapText="1"/>
    </xf>
    <xf numFmtId="0" fontId="35" fillId="0" borderId="0" xfId="0" applyFont="1" applyAlignment="1">
      <alignment vertical="center"/>
    </xf>
    <xf numFmtId="0" fontId="30" fillId="0" borderId="0" xfId="0" applyFont="1" applyBorder="1" applyAlignment="1">
      <alignment vertical="center" wrapText="1"/>
    </xf>
    <xf numFmtId="0" fontId="31" fillId="0" borderId="18" xfId="0" applyFont="1" applyBorder="1" applyAlignment="1">
      <alignment horizontal="center" vertical="center"/>
    </xf>
    <xf numFmtId="164" fontId="30" fillId="0" borderId="49" xfId="1" applyNumberFormat="1" applyFont="1" applyBorder="1" applyAlignment="1">
      <alignment horizontal="center" vertical="center"/>
    </xf>
    <xf numFmtId="164" fontId="30" fillId="0" borderId="57" xfId="1" applyNumberFormat="1" applyFont="1" applyBorder="1" applyAlignment="1">
      <alignment horizontal="center" vertical="center"/>
    </xf>
    <xf numFmtId="0" fontId="39" fillId="0" borderId="15" xfId="0" applyFont="1" applyFill="1" applyBorder="1" applyAlignment="1">
      <alignment horizontal="right" vertical="center"/>
    </xf>
    <xf numFmtId="164" fontId="39" fillId="0" borderId="20" xfId="1" applyNumberFormat="1" applyFont="1" applyFill="1" applyBorder="1" applyAlignment="1">
      <alignment horizontal="center" vertical="center"/>
    </xf>
    <xf numFmtId="0" fontId="39" fillId="0" borderId="16" xfId="0" applyFont="1" applyFill="1" applyBorder="1" applyAlignment="1">
      <alignment horizontal="left" vertical="center"/>
    </xf>
    <xf numFmtId="0" fontId="37" fillId="0" borderId="63" xfId="0" applyFont="1" applyFill="1" applyBorder="1" applyAlignment="1">
      <alignment vertical="center"/>
    </xf>
    <xf numFmtId="0" fontId="37" fillId="0" borderId="0" xfId="0" applyFont="1" applyFill="1" applyBorder="1" applyAlignment="1">
      <alignment vertical="center"/>
    </xf>
    <xf numFmtId="0" fontId="38" fillId="0" borderId="63" xfId="0" applyFont="1" applyFill="1" applyBorder="1" applyAlignment="1">
      <alignment vertical="center"/>
    </xf>
    <xf numFmtId="0" fontId="40" fillId="0" borderId="15" xfId="0" applyFont="1" applyFill="1" applyBorder="1" applyAlignment="1">
      <alignment horizontal="right" vertical="center"/>
    </xf>
    <xf numFmtId="0" fontId="40" fillId="0" borderId="20" xfId="0" applyFont="1" applyFill="1" applyBorder="1" applyAlignment="1">
      <alignment horizontal="center" vertical="center"/>
    </xf>
    <xf numFmtId="0" fontId="40" fillId="0" borderId="16" xfId="0" applyFont="1" applyFill="1" applyBorder="1" applyAlignment="1">
      <alignment horizontal="left" vertical="center"/>
    </xf>
    <xf numFmtId="0" fontId="38" fillId="0" borderId="34" xfId="0" applyFont="1" applyBorder="1" applyAlignment="1">
      <alignment horizontal="right" vertical="center"/>
    </xf>
    <xf numFmtId="0" fontId="38" fillId="0" borderId="50" xfId="0" applyFont="1" applyBorder="1" applyAlignment="1">
      <alignment horizontal="left" vertical="center"/>
    </xf>
    <xf numFmtId="0" fontId="38" fillId="0" borderId="38" xfId="0" applyFont="1" applyBorder="1" applyAlignment="1">
      <alignment horizontal="right" vertical="center"/>
    </xf>
    <xf numFmtId="164" fontId="38" fillId="0" borderId="14" xfId="1" applyNumberFormat="1" applyFont="1" applyBorder="1" applyAlignment="1">
      <alignment horizontal="center" vertical="center"/>
    </xf>
    <xf numFmtId="0" fontId="38" fillId="0" borderId="57" xfId="0" applyFont="1" applyBorder="1" applyAlignment="1">
      <alignment horizontal="left" vertical="center"/>
    </xf>
    <xf numFmtId="0" fontId="30" fillId="0" borderId="77" xfId="0" applyFont="1" applyBorder="1" applyAlignment="1">
      <alignment horizontal="right"/>
    </xf>
    <xf numFmtId="164" fontId="30" fillId="0" borderId="2" xfId="1" applyNumberFormat="1" applyFont="1" applyBorder="1" applyAlignment="1">
      <alignment horizontal="center"/>
    </xf>
    <xf numFmtId="0" fontId="30" fillId="0" borderId="78" xfId="0" applyFont="1" applyBorder="1"/>
    <xf numFmtId="0" fontId="30" fillId="0" borderId="0" xfId="0" applyFont="1" applyBorder="1"/>
    <xf numFmtId="166" fontId="38" fillId="0" borderId="52" xfId="1" applyNumberFormat="1" applyFont="1" applyFill="1" applyBorder="1" applyAlignment="1">
      <alignment horizontal="center" vertical="center"/>
    </xf>
    <xf numFmtId="166" fontId="30" fillId="0" borderId="72" xfId="1" applyNumberFormat="1" applyFont="1" applyBorder="1"/>
    <xf numFmtId="166" fontId="30" fillId="0" borderId="4" xfId="1" applyNumberFormat="1" applyFont="1" applyBorder="1"/>
    <xf numFmtId="166" fontId="30" fillId="0" borderId="4" xfId="1" applyNumberFormat="1" applyFont="1" applyBorder="1" applyAlignment="1">
      <alignment horizontal="center"/>
    </xf>
    <xf numFmtId="166" fontId="30" fillId="0" borderId="58" xfId="1" applyNumberFormat="1" applyFont="1" applyBorder="1"/>
    <xf numFmtId="166" fontId="30" fillId="3" borderId="28" xfId="1" applyNumberFormat="1" applyFont="1" applyFill="1" applyBorder="1"/>
    <xf numFmtId="166" fontId="30" fillId="3" borderId="23" xfId="1" applyNumberFormat="1" applyFont="1" applyFill="1" applyBorder="1"/>
    <xf numFmtId="166" fontId="30" fillId="3" borderId="24" xfId="1" applyNumberFormat="1" applyFont="1" applyFill="1" applyBorder="1"/>
    <xf numFmtId="0" fontId="30" fillId="0" borderId="19" xfId="0" applyFont="1" applyBorder="1" applyAlignment="1">
      <alignment horizontal="center"/>
    </xf>
    <xf numFmtId="0" fontId="30" fillId="0" borderId="56" xfId="0" applyFont="1" applyBorder="1" applyAlignment="1">
      <alignment horizontal="center"/>
    </xf>
    <xf numFmtId="0" fontId="30" fillId="0" borderId="3" xfId="0" applyFont="1" applyBorder="1" applyAlignment="1">
      <alignment horizontal="center"/>
    </xf>
    <xf numFmtId="0" fontId="30" fillId="0" borderId="50" xfId="0" applyFont="1" applyBorder="1" applyAlignment="1">
      <alignment horizontal="center"/>
    </xf>
    <xf numFmtId="0" fontId="30" fillId="0" borderId="0" xfId="0" applyFont="1" applyFill="1" applyBorder="1"/>
    <xf numFmtId="0" fontId="35" fillId="0" borderId="0" xfId="0" applyFont="1" applyFill="1" applyBorder="1" applyAlignment="1">
      <alignment vertical="center"/>
    </xf>
    <xf numFmtId="0" fontId="35" fillId="0" borderId="0" xfId="0" applyFont="1" applyFill="1" applyBorder="1" applyAlignment="1">
      <alignment horizontal="center" vertical="center"/>
    </xf>
    <xf numFmtId="8" fontId="35" fillId="0" borderId="0" xfId="0" applyNumberFormat="1" applyFont="1" applyFill="1" applyBorder="1" applyAlignment="1">
      <alignment horizontal="center" vertical="center"/>
    </xf>
    <xf numFmtId="0" fontId="36" fillId="0" borderId="0" xfId="0" applyFont="1" applyFill="1" applyBorder="1" applyAlignment="1">
      <alignment vertical="center"/>
    </xf>
    <xf numFmtId="0" fontId="36" fillId="0" borderId="0" xfId="0" applyFont="1" applyFill="1" applyBorder="1" applyAlignment="1">
      <alignment horizontal="center" vertical="center"/>
    </xf>
    <xf numFmtId="8" fontId="36" fillId="0" borderId="0" xfId="0" applyNumberFormat="1" applyFont="1" applyFill="1" applyBorder="1" applyAlignment="1">
      <alignment horizontal="center" vertical="center"/>
    </xf>
    <xf numFmtId="0" fontId="38" fillId="0" borderId="3" xfId="0" applyFont="1" applyBorder="1" applyAlignment="1">
      <alignment horizontal="center"/>
    </xf>
    <xf numFmtId="0" fontId="38" fillId="0" borderId="3" xfId="0" applyFont="1" applyFill="1" applyBorder="1" applyAlignment="1">
      <alignment horizontal="center"/>
    </xf>
    <xf numFmtId="0" fontId="38" fillId="0" borderId="48" xfId="0" applyFont="1" applyBorder="1" applyAlignment="1">
      <alignment horizontal="center"/>
    </xf>
    <xf numFmtId="164" fontId="38" fillId="0" borderId="49" xfId="1" applyNumberFormat="1" applyFont="1" applyBorder="1" applyAlignment="1">
      <alignment horizontal="center" vertical="center"/>
    </xf>
    <xf numFmtId="164" fontId="38" fillId="0" borderId="50" xfId="1" applyNumberFormat="1" applyFont="1" applyBorder="1" applyAlignment="1">
      <alignment horizontal="center" vertical="center"/>
    </xf>
    <xf numFmtId="0" fontId="38" fillId="0" borderId="52" xfId="0" applyFont="1" applyFill="1" applyBorder="1" applyAlignment="1">
      <alignment horizontal="center"/>
    </xf>
    <xf numFmtId="164" fontId="38" fillId="0" borderId="50" xfId="0" applyNumberFormat="1" applyFont="1" applyBorder="1" applyAlignment="1">
      <alignment horizontal="center" vertical="center"/>
    </xf>
    <xf numFmtId="164" fontId="38" fillId="0" borderId="53" xfId="0" applyNumberFormat="1" applyFont="1" applyBorder="1" applyAlignment="1">
      <alignment horizontal="center" vertical="center"/>
    </xf>
    <xf numFmtId="164" fontId="38" fillId="0" borderId="48" xfId="0" applyNumberFormat="1" applyFont="1" applyBorder="1" applyAlignment="1">
      <alignment horizontal="center" vertical="center"/>
    </xf>
    <xf numFmtId="164" fontId="38" fillId="0" borderId="3" xfId="0" applyNumberFormat="1" applyFont="1" applyBorder="1" applyAlignment="1">
      <alignment horizontal="center" vertical="center"/>
    </xf>
    <xf numFmtId="164" fontId="38" fillId="0" borderId="52" xfId="0" applyNumberFormat="1" applyFont="1" applyBorder="1" applyAlignment="1">
      <alignment horizontal="center" vertical="center"/>
    </xf>
    <xf numFmtId="164" fontId="30" fillId="0" borderId="3" xfId="0" applyNumberFormat="1" applyFont="1" applyBorder="1" applyAlignment="1">
      <alignment horizontal="center" vertical="center"/>
    </xf>
    <xf numFmtId="0" fontId="40" fillId="0" borderId="52" xfId="0" applyFont="1" applyBorder="1" applyAlignment="1">
      <alignment horizontal="center" wrapText="1"/>
    </xf>
    <xf numFmtId="0" fontId="40" fillId="0" borderId="52" xfId="0" applyFont="1" applyBorder="1" applyAlignment="1">
      <alignment horizontal="center"/>
    </xf>
    <xf numFmtId="0" fontId="40" fillId="0" borderId="53" xfId="0" applyFont="1" applyBorder="1" applyAlignment="1">
      <alignment horizontal="center"/>
    </xf>
    <xf numFmtId="0" fontId="30" fillId="0" borderId="52" xfId="0" applyFont="1" applyBorder="1" applyAlignment="1">
      <alignment horizontal="center"/>
    </xf>
    <xf numFmtId="0" fontId="30" fillId="0" borderId="53" xfId="0" applyFont="1" applyBorder="1" applyAlignment="1">
      <alignment horizontal="center"/>
    </xf>
    <xf numFmtId="0" fontId="31" fillId="0" borderId="0" xfId="0" applyFont="1" applyAlignment="1">
      <alignment horizontal="center"/>
    </xf>
    <xf numFmtId="0" fontId="30" fillId="0" borderId="0" xfId="0" applyFont="1" applyAlignment="1">
      <alignment horizontal="left"/>
    </xf>
    <xf numFmtId="1" fontId="38" fillId="0" borderId="53" xfId="0" applyNumberFormat="1" applyFont="1" applyFill="1" applyBorder="1" applyAlignment="1">
      <alignment horizontal="center" vertical="center"/>
    </xf>
    <xf numFmtId="0" fontId="31" fillId="0" borderId="0" xfId="0" applyFont="1" applyBorder="1" applyAlignment="1">
      <alignment horizontal="center" vertical="center" wrapText="1"/>
    </xf>
    <xf numFmtId="0" fontId="30" fillId="0" borderId="49" xfId="0" applyFont="1" applyBorder="1" applyAlignment="1">
      <alignment horizontal="center" vertical="center"/>
    </xf>
    <xf numFmtId="0" fontId="30" fillId="0" borderId="0" xfId="0" applyFont="1" applyBorder="1" applyAlignment="1">
      <alignment horizontal="center" vertical="center" wrapText="1"/>
    </xf>
    <xf numFmtId="0" fontId="30" fillId="0" borderId="0" xfId="0" applyFont="1" applyBorder="1" applyAlignment="1">
      <alignment horizontal="center" vertical="center"/>
    </xf>
    <xf numFmtId="0" fontId="31" fillId="0" borderId="0" xfId="0" applyFont="1" applyBorder="1" applyAlignment="1">
      <alignment horizontal="center" vertical="center"/>
    </xf>
    <xf numFmtId="0" fontId="30" fillId="0" borderId="47" xfId="0" applyFont="1" applyBorder="1" applyAlignment="1">
      <alignment horizontal="center" vertical="center"/>
    </xf>
    <xf numFmtId="0" fontId="30" fillId="0" borderId="34" xfId="0" applyFont="1" applyBorder="1" applyAlignment="1">
      <alignment horizontal="center" vertical="center"/>
    </xf>
    <xf numFmtId="0" fontId="30" fillId="0" borderId="51" xfId="0" applyFont="1" applyBorder="1" applyAlignment="1">
      <alignment horizontal="center" vertical="center"/>
    </xf>
    <xf numFmtId="0" fontId="32" fillId="0" borderId="0" xfId="0" applyFont="1" applyBorder="1" applyAlignment="1">
      <alignment horizontal="center" vertical="center" wrapText="1"/>
    </xf>
    <xf numFmtId="1" fontId="30" fillId="0" borderId="3"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0" xfId="0" applyFont="1" applyFill="1" applyBorder="1" applyAlignment="1">
      <alignment vertical="center"/>
    </xf>
    <xf numFmtId="1" fontId="30" fillId="0" borderId="52" xfId="0" applyNumberFormat="1" applyFont="1" applyFill="1" applyBorder="1" applyAlignment="1">
      <alignment horizontal="center" vertical="center"/>
    </xf>
    <xf numFmtId="164" fontId="30" fillId="0" borderId="50" xfId="0" applyNumberFormat="1" applyFont="1" applyBorder="1" applyAlignment="1">
      <alignment horizontal="center" vertical="center"/>
    </xf>
    <xf numFmtId="164" fontId="30" fillId="0" borderId="53" xfId="0" applyNumberFormat="1" applyFont="1" applyBorder="1" applyAlignment="1">
      <alignment horizontal="center" vertical="center"/>
    </xf>
    <xf numFmtId="172" fontId="30" fillId="0" borderId="3" xfId="0" applyNumberFormat="1" applyFont="1" applyFill="1" applyBorder="1" applyAlignment="1">
      <alignment horizontal="center" vertical="center"/>
    </xf>
    <xf numFmtId="172" fontId="30" fillId="0" borderId="14" xfId="0" applyNumberFormat="1" applyFont="1" applyFill="1" applyBorder="1" applyAlignment="1">
      <alignment horizontal="center" vertical="center"/>
    </xf>
    <xf numFmtId="172" fontId="30" fillId="0" borderId="19" xfId="0" applyNumberFormat="1" applyFont="1" applyFill="1" applyBorder="1" applyAlignment="1">
      <alignment horizontal="center" vertical="center"/>
    </xf>
    <xf numFmtId="172" fontId="30" fillId="0" borderId="7" xfId="0" applyNumberFormat="1" applyFont="1" applyFill="1" applyBorder="1" applyAlignment="1">
      <alignment horizontal="center" vertical="center"/>
    </xf>
    <xf numFmtId="172" fontId="30" fillId="0" borderId="13" xfId="0" applyNumberFormat="1" applyFont="1" applyFill="1" applyBorder="1" applyAlignment="1">
      <alignment horizontal="center" vertical="center"/>
    </xf>
    <xf numFmtId="172" fontId="30" fillId="0" borderId="6" xfId="0" applyNumberFormat="1" applyFont="1" applyFill="1" applyBorder="1" applyAlignment="1">
      <alignment horizontal="center" vertical="center"/>
    </xf>
    <xf numFmtId="0" fontId="30" fillId="0" borderId="0" xfId="0" applyFont="1" applyFill="1" applyBorder="1" applyAlignment="1">
      <alignment horizontal="right" vertical="center"/>
    </xf>
    <xf numFmtId="0" fontId="30" fillId="0" borderId="48" xfId="0" applyFont="1" applyBorder="1" applyAlignment="1">
      <alignment horizontal="center"/>
    </xf>
    <xf numFmtId="0" fontId="30" fillId="0" borderId="49" xfId="0" applyFont="1" applyFill="1" applyBorder="1" applyAlignment="1">
      <alignment horizontal="center"/>
    </xf>
    <xf numFmtId="0" fontId="30" fillId="0" borderId="34" xfId="0" applyFont="1" applyBorder="1" applyAlignment="1">
      <alignment horizontal="center"/>
    </xf>
    <xf numFmtId="0" fontId="30" fillId="0" borderId="50" xfId="0" applyFont="1" applyFill="1" applyBorder="1" applyAlignment="1">
      <alignment horizontal="center"/>
    </xf>
    <xf numFmtId="2" fontId="30" fillId="0" borderId="3" xfId="0" applyNumberFormat="1" applyFont="1" applyBorder="1" applyAlignment="1">
      <alignment horizontal="center"/>
    </xf>
    <xf numFmtId="2" fontId="30" fillId="0" borderId="50" xfId="0" applyNumberFormat="1" applyFont="1" applyFill="1" applyBorder="1" applyAlignment="1">
      <alignment horizontal="center"/>
    </xf>
    <xf numFmtId="0" fontId="30" fillId="0" borderId="51" xfId="0" applyFont="1" applyBorder="1" applyAlignment="1">
      <alignment horizontal="center"/>
    </xf>
    <xf numFmtId="0" fontId="30" fillId="0" borderId="53" xfId="0" applyFont="1" applyFill="1" applyBorder="1" applyAlignment="1">
      <alignment horizontal="center"/>
    </xf>
    <xf numFmtId="0" fontId="30" fillId="2" borderId="48" xfId="0" applyFont="1" applyFill="1" applyBorder="1" applyAlignment="1">
      <alignment horizontal="center"/>
    </xf>
    <xf numFmtId="0" fontId="30" fillId="2" borderId="49" xfId="0" applyFont="1" applyFill="1" applyBorder="1" applyAlignment="1">
      <alignment horizontal="center"/>
    </xf>
    <xf numFmtId="1" fontId="30" fillId="0" borderId="50" xfId="0" applyNumberFormat="1" applyFont="1" applyBorder="1" applyAlignment="1">
      <alignment horizontal="center"/>
    </xf>
    <xf numFmtId="0" fontId="30" fillId="2" borderId="52" xfId="0" applyFont="1" applyFill="1" applyBorder="1" applyAlignment="1">
      <alignment horizontal="center"/>
    </xf>
    <xf numFmtId="0" fontId="30" fillId="2" borderId="53" xfId="0" applyFont="1" applyFill="1" applyBorder="1" applyAlignment="1">
      <alignment horizontal="center"/>
    </xf>
    <xf numFmtId="0" fontId="30" fillId="0" borderId="15" xfId="0" applyFont="1" applyBorder="1" applyAlignment="1">
      <alignment horizontal="center"/>
    </xf>
    <xf numFmtId="0" fontId="30" fillId="2" borderId="20" xfId="0" applyFont="1" applyFill="1" applyBorder="1" applyAlignment="1">
      <alignment horizontal="center"/>
    </xf>
    <xf numFmtId="0" fontId="30" fillId="2" borderId="16" xfId="0" applyFont="1" applyFill="1" applyBorder="1" applyAlignment="1">
      <alignment horizontal="center"/>
    </xf>
    <xf numFmtId="1" fontId="30" fillId="0" borderId="48" xfId="0" applyNumberFormat="1" applyFont="1" applyBorder="1" applyAlignment="1">
      <alignment horizontal="center"/>
    </xf>
    <xf numFmtId="1" fontId="30" fillId="0" borderId="49" xfId="0" applyNumberFormat="1" applyFont="1" applyBorder="1" applyAlignment="1">
      <alignment horizontal="center"/>
    </xf>
    <xf numFmtId="1" fontId="30" fillId="0" borderId="52" xfId="0" applyNumberFormat="1" applyFont="1" applyBorder="1" applyAlignment="1">
      <alignment horizontal="center"/>
    </xf>
    <xf numFmtId="1" fontId="30" fillId="0" borderId="53" xfId="0" applyNumberFormat="1" applyFont="1" applyBorder="1" applyAlignment="1">
      <alignment horizontal="center"/>
    </xf>
    <xf numFmtId="0" fontId="30" fillId="0" borderId="27" xfId="0" applyFont="1" applyBorder="1" applyAlignment="1">
      <alignment horizontal="center"/>
    </xf>
    <xf numFmtId="0" fontId="30" fillId="0" borderId="25" xfId="0" applyFont="1" applyBorder="1" applyAlignment="1">
      <alignment horizontal="center"/>
    </xf>
    <xf numFmtId="0" fontId="30" fillId="0" borderId="26" xfId="0" applyFont="1" applyBorder="1" applyAlignment="1">
      <alignment horizontal="center"/>
    </xf>
    <xf numFmtId="2" fontId="30" fillId="0" borderId="48" xfId="0" applyNumberFormat="1" applyFont="1" applyBorder="1" applyAlignment="1">
      <alignment horizontal="center"/>
    </xf>
    <xf numFmtId="2" fontId="30" fillId="0" borderId="49" xfId="0" applyNumberFormat="1" applyFont="1" applyBorder="1" applyAlignment="1">
      <alignment horizontal="center"/>
    </xf>
    <xf numFmtId="2" fontId="30" fillId="0" borderId="50" xfId="0" applyNumberFormat="1" applyFont="1" applyBorder="1" applyAlignment="1">
      <alignment horizontal="center"/>
    </xf>
    <xf numFmtId="2" fontId="30" fillId="0" borderId="52" xfId="0" applyNumberFormat="1" applyFont="1" applyBorder="1" applyAlignment="1">
      <alignment horizontal="center"/>
    </xf>
    <xf numFmtId="2" fontId="30" fillId="0" borderId="53" xfId="0" applyNumberFormat="1" applyFont="1" applyBorder="1" applyAlignment="1">
      <alignment horizontal="center"/>
    </xf>
    <xf numFmtId="0" fontId="30" fillId="0" borderId="0" xfId="0" applyFont="1" applyFill="1" applyAlignment="1">
      <alignment horizontal="center"/>
    </xf>
    <xf numFmtId="0" fontId="30" fillId="0" borderId="49" xfId="0" applyFont="1" applyBorder="1" applyAlignment="1">
      <alignment horizontal="center"/>
    </xf>
    <xf numFmtId="0" fontId="30" fillId="0" borderId="54" xfId="0" applyFont="1" applyBorder="1" applyAlignment="1">
      <alignment horizontal="center"/>
    </xf>
    <xf numFmtId="172" fontId="30" fillId="0" borderId="47" xfId="0" applyNumberFormat="1" applyFont="1" applyBorder="1" applyAlignment="1">
      <alignment horizontal="center"/>
    </xf>
    <xf numFmtId="172" fontId="30" fillId="0" borderId="48" xfId="0" applyNumberFormat="1" applyFont="1" applyBorder="1" applyAlignment="1">
      <alignment horizontal="center"/>
    </xf>
    <xf numFmtId="172" fontId="30" fillId="0" borderId="49" xfId="0" applyNumberFormat="1" applyFont="1" applyBorder="1" applyAlignment="1">
      <alignment horizontal="center"/>
    </xf>
    <xf numFmtId="0" fontId="30" fillId="0" borderId="35" xfId="0" applyFont="1" applyBorder="1" applyAlignment="1">
      <alignment horizontal="center"/>
    </xf>
    <xf numFmtId="172" fontId="30" fillId="0" borderId="34" xfId="0" applyNumberFormat="1" applyFont="1" applyBorder="1" applyAlignment="1">
      <alignment horizontal="center"/>
    </xf>
    <xf numFmtId="172" fontId="30" fillId="0" borderId="3" xfId="0" applyNumberFormat="1" applyFont="1" applyBorder="1" applyAlignment="1">
      <alignment horizontal="center"/>
    </xf>
    <xf numFmtId="172" fontId="30" fillId="0" borderId="50" xfId="0" applyNumberFormat="1" applyFont="1" applyBorder="1" applyAlignment="1">
      <alignment horizontal="center"/>
    </xf>
    <xf numFmtId="0" fontId="30" fillId="0" borderId="55" xfId="0" applyFont="1" applyBorder="1" applyAlignment="1">
      <alignment horizontal="center"/>
    </xf>
    <xf numFmtId="172" fontId="30" fillId="0" borderId="51" xfId="0" applyNumberFormat="1" applyFont="1" applyBorder="1" applyAlignment="1">
      <alignment horizontal="center"/>
    </xf>
    <xf numFmtId="172" fontId="30" fillId="0" borderId="52" xfId="0" applyNumberFormat="1" applyFont="1" applyBorder="1" applyAlignment="1">
      <alignment horizontal="center"/>
    </xf>
    <xf numFmtId="172" fontId="30" fillId="0" borderId="53" xfId="0" applyNumberFormat="1" applyFont="1" applyBorder="1" applyAlignment="1">
      <alignment horizontal="center"/>
    </xf>
    <xf numFmtId="172" fontId="30" fillId="0" borderId="72" xfId="0" applyNumberFormat="1" applyFont="1" applyBorder="1" applyAlignment="1">
      <alignment horizontal="center"/>
    </xf>
    <xf numFmtId="172" fontId="30" fillId="0" borderId="28" xfId="0" applyNumberFormat="1" applyFont="1" applyBorder="1" applyAlignment="1">
      <alignment horizontal="center"/>
    </xf>
    <xf numFmtId="172" fontId="30" fillId="0" borderId="4" xfId="0" applyNumberFormat="1" applyFont="1" applyBorder="1" applyAlignment="1">
      <alignment horizontal="center"/>
    </xf>
    <xf numFmtId="172" fontId="30" fillId="0" borderId="23" xfId="0" applyNumberFormat="1" applyFont="1" applyBorder="1" applyAlignment="1">
      <alignment horizontal="center"/>
    </xf>
    <xf numFmtId="172" fontId="30" fillId="0" borderId="58" xfId="0" applyNumberFormat="1" applyFont="1" applyBorder="1" applyAlignment="1">
      <alignment horizontal="center"/>
    </xf>
    <xf numFmtId="172" fontId="30" fillId="0" borderId="24" xfId="0" applyNumberFormat="1" applyFont="1" applyBorder="1" applyAlignment="1">
      <alignment horizontal="center"/>
    </xf>
    <xf numFmtId="0" fontId="30" fillId="0" borderId="0" xfId="0" applyFont="1" applyBorder="1" applyAlignment="1">
      <alignment horizontal="center"/>
    </xf>
    <xf numFmtId="172" fontId="30" fillId="0" borderId="0" xfId="0" applyNumberFormat="1" applyFont="1" applyBorder="1" applyAlignment="1">
      <alignment horizontal="center"/>
    </xf>
    <xf numFmtId="0" fontId="38" fillId="0" borderId="47" xfId="0" applyFont="1" applyBorder="1" applyAlignment="1">
      <alignment horizontal="center"/>
    </xf>
    <xf numFmtId="0" fontId="38" fillId="0" borderId="34" xfId="0" applyFont="1" applyBorder="1" applyAlignment="1">
      <alignment horizontal="center"/>
    </xf>
    <xf numFmtId="0" fontId="38" fillId="0" borderId="51" xfId="0" applyFont="1" applyBorder="1" applyAlignment="1">
      <alignment horizontal="center"/>
    </xf>
    <xf numFmtId="0" fontId="30" fillId="0" borderId="37" xfId="0" applyFont="1" applyBorder="1" applyAlignment="1">
      <alignment horizontal="center"/>
    </xf>
    <xf numFmtId="172" fontId="30" fillId="9" borderId="72" xfId="0" applyNumberFormat="1" applyFont="1" applyFill="1" applyBorder="1" applyAlignment="1">
      <alignment horizontal="center" vertical="center"/>
    </xf>
    <xf numFmtId="172" fontId="30" fillId="9" borderId="23" xfId="0" applyNumberFormat="1" applyFont="1" applyFill="1" applyBorder="1" applyAlignment="1">
      <alignment horizontal="center" vertical="center"/>
    </xf>
    <xf numFmtId="172" fontId="30" fillId="9" borderId="24" xfId="0" applyNumberFormat="1" applyFont="1" applyFill="1" applyBorder="1" applyAlignment="1">
      <alignment horizontal="center" vertical="center"/>
    </xf>
    <xf numFmtId="0" fontId="30" fillId="9" borderId="24" xfId="0" applyFont="1" applyFill="1" applyBorder="1" applyAlignment="1">
      <alignment horizontal="center" vertical="center"/>
    </xf>
    <xf numFmtId="172" fontId="30" fillId="19" borderId="28" xfId="0" applyNumberFormat="1" applyFont="1" applyFill="1" applyBorder="1" applyAlignment="1">
      <alignment horizontal="center" vertical="center"/>
    </xf>
    <xf numFmtId="172" fontId="30" fillId="19" borderId="55" xfId="0" applyNumberFormat="1" applyFont="1" applyFill="1" applyBorder="1" applyAlignment="1">
      <alignment horizontal="center" vertical="center"/>
    </xf>
    <xf numFmtId="0" fontId="30" fillId="19" borderId="21" xfId="0" applyFont="1" applyFill="1" applyBorder="1" applyAlignment="1">
      <alignment vertical="center"/>
    </xf>
    <xf numFmtId="172" fontId="30" fillId="12" borderId="50" xfId="0" applyNumberFormat="1" applyFont="1" applyFill="1" applyBorder="1" applyAlignment="1">
      <alignment horizontal="center" vertical="center"/>
    </xf>
    <xf numFmtId="172" fontId="30" fillId="12" borderId="28" xfId="0" applyNumberFormat="1" applyFont="1" applyFill="1" applyBorder="1" applyAlignment="1">
      <alignment horizontal="center" vertical="center"/>
    </xf>
    <xf numFmtId="172" fontId="30" fillId="12" borderId="24" xfId="0" applyNumberFormat="1" applyFont="1" applyFill="1" applyBorder="1" applyAlignment="1">
      <alignment horizontal="center" vertical="center"/>
    </xf>
    <xf numFmtId="172" fontId="30" fillId="20" borderId="28" xfId="0" applyNumberFormat="1" applyFont="1" applyFill="1" applyBorder="1" applyAlignment="1">
      <alignment horizontal="center" vertical="center"/>
    </xf>
    <xf numFmtId="172" fontId="30" fillId="20" borderId="34" xfId="0" applyNumberFormat="1" applyFont="1" applyFill="1" applyBorder="1" applyAlignment="1">
      <alignment horizontal="center" vertical="center"/>
    </xf>
    <xf numFmtId="172" fontId="30" fillId="20" borderId="24" xfId="0" applyNumberFormat="1" applyFont="1" applyFill="1" applyBorder="1" applyAlignment="1">
      <alignment horizontal="center" vertical="center"/>
    </xf>
    <xf numFmtId="0" fontId="30" fillId="20" borderId="25" xfId="0" applyFont="1" applyFill="1" applyBorder="1" applyAlignment="1">
      <alignment vertical="center"/>
    </xf>
    <xf numFmtId="0" fontId="30" fillId="9" borderId="54" xfId="0" applyFont="1" applyFill="1" applyBorder="1" applyAlignment="1">
      <alignment horizontal="center" vertical="center"/>
    </xf>
    <xf numFmtId="0" fontId="30" fillId="9" borderId="20" xfId="0" applyFont="1" applyFill="1" applyBorder="1" applyAlignment="1">
      <alignment horizontal="right" vertical="center"/>
    </xf>
    <xf numFmtId="0" fontId="30" fillId="12" borderId="24" xfId="0" applyFont="1" applyFill="1" applyBorder="1" applyAlignment="1">
      <alignment horizontal="center" vertical="center"/>
    </xf>
    <xf numFmtId="0" fontId="30" fillId="12" borderId="22" xfId="0" applyFont="1" applyFill="1" applyBorder="1" applyAlignment="1">
      <alignment horizontal="center" vertical="center"/>
    </xf>
    <xf numFmtId="0" fontId="30" fillId="12" borderId="20" xfId="0" applyFont="1" applyFill="1" applyBorder="1" applyAlignment="1">
      <alignment horizontal="right" vertical="center"/>
    </xf>
    <xf numFmtId="0" fontId="30" fillId="19" borderId="24" xfId="0" applyFont="1" applyFill="1" applyBorder="1" applyAlignment="1">
      <alignment horizontal="center" vertical="center"/>
    </xf>
    <xf numFmtId="0" fontId="30" fillId="20" borderId="24" xfId="0" applyFont="1" applyFill="1" applyBorder="1" applyAlignment="1">
      <alignment horizontal="center" vertical="center"/>
    </xf>
    <xf numFmtId="0" fontId="30" fillId="19" borderId="49" xfId="0" applyFont="1" applyFill="1" applyBorder="1" applyAlignment="1">
      <alignment horizontal="center" vertical="center"/>
    </xf>
    <xf numFmtId="0" fontId="30" fillId="20" borderId="49" xfId="0" applyFont="1" applyFill="1" applyBorder="1" applyAlignment="1">
      <alignment horizontal="center" vertical="center"/>
    </xf>
    <xf numFmtId="2" fontId="30" fillId="0" borderId="50" xfId="0" applyNumberFormat="1" applyFont="1" applyBorder="1" applyAlignment="1">
      <alignment horizontal="center" vertical="center"/>
    </xf>
    <xf numFmtId="165" fontId="30" fillId="0" borderId="50" xfId="0" applyNumberFormat="1" applyFont="1" applyBorder="1" applyAlignment="1">
      <alignment horizontal="center" vertical="center"/>
    </xf>
    <xf numFmtId="1" fontId="30" fillId="0" borderId="0" xfId="0" applyNumberFormat="1" applyFont="1" applyFill="1" applyBorder="1" applyAlignment="1">
      <alignment vertical="center"/>
    </xf>
    <xf numFmtId="0" fontId="32" fillId="0" borderId="16" xfId="0" applyFont="1" applyBorder="1" applyAlignment="1"/>
    <xf numFmtId="49" fontId="30" fillId="0" borderId="49" xfId="0" applyNumberFormat="1" applyFont="1" applyFill="1" applyBorder="1" applyAlignment="1"/>
    <xf numFmtId="49" fontId="30" fillId="0" borderId="50" xfId="0" applyNumberFormat="1" applyFont="1" applyBorder="1" applyAlignment="1"/>
    <xf numFmtId="49" fontId="30" fillId="0" borderId="53" xfId="0" applyNumberFormat="1" applyFont="1" applyBorder="1" applyAlignment="1"/>
    <xf numFmtId="49" fontId="31" fillId="4" borderId="16" xfId="0" applyNumberFormat="1" applyFont="1" applyFill="1" applyBorder="1" applyAlignment="1"/>
    <xf numFmtId="166" fontId="38" fillId="3" borderId="34" xfId="0" applyNumberFormat="1" applyFont="1" applyFill="1" applyBorder="1" applyAlignment="1">
      <alignment horizontal="center" vertical="center" wrapText="1"/>
    </xf>
    <xf numFmtId="166" fontId="38" fillId="3" borderId="3" xfId="0" applyNumberFormat="1" applyFont="1" applyFill="1" applyBorder="1" applyAlignment="1">
      <alignment horizontal="center" vertical="center" wrapText="1"/>
    </xf>
    <xf numFmtId="166" fontId="38" fillId="3" borderId="50" xfId="1" applyNumberFormat="1" applyFont="1" applyFill="1" applyBorder="1" applyAlignment="1">
      <alignment horizontal="center" vertical="center" wrapText="1"/>
    </xf>
    <xf numFmtId="166" fontId="38" fillId="3" borderId="51" xfId="0" applyNumberFormat="1" applyFont="1" applyFill="1" applyBorder="1" applyAlignment="1">
      <alignment horizontal="center" vertical="center" wrapText="1"/>
    </xf>
    <xf numFmtId="166" fontId="38" fillId="3" borderId="52" xfId="0" applyNumberFormat="1" applyFont="1" applyFill="1" applyBorder="1" applyAlignment="1">
      <alignment horizontal="center" vertical="center" wrapText="1"/>
    </xf>
    <xf numFmtId="166" fontId="38" fillId="3" borderId="53" xfId="1" applyNumberFormat="1" applyFont="1" applyFill="1" applyBorder="1" applyAlignment="1">
      <alignment horizontal="center" vertical="center" wrapText="1"/>
    </xf>
    <xf numFmtId="0" fontId="31" fillId="0" borderId="0" xfId="0" applyFont="1" applyBorder="1" applyAlignment="1">
      <alignment horizontal="center" vertical="center" wrapText="1"/>
    </xf>
    <xf numFmtId="0" fontId="38" fillId="0" borderId="63" xfId="0" applyFont="1" applyBorder="1" applyAlignment="1">
      <alignment horizontal="left" vertical="center"/>
    </xf>
    <xf numFmtId="0" fontId="32" fillId="0" borderId="47" xfId="0" applyFont="1" applyBorder="1" applyAlignment="1">
      <alignment horizontal="center" vertical="center" wrapText="1"/>
    </xf>
    <xf numFmtId="0" fontId="32" fillId="0" borderId="51" xfId="0" applyFont="1" applyBorder="1" applyAlignment="1">
      <alignment horizontal="center" vertical="center" wrapText="1"/>
    </xf>
    <xf numFmtId="0" fontId="32" fillId="0" borderId="82" xfId="0" applyFont="1" applyBorder="1" applyAlignment="1">
      <alignment horizontal="center" vertical="center" wrapText="1"/>
    </xf>
    <xf numFmtId="0" fontId="32" fillId="0" borderId="48" xfId="0" applyFont="1" applyBorder="1" applyAlignment="1">
      <alignment horizontal="center" vertical="center" wrapText="1"/>
    </xf>
    <xf numFmtId="0" fontId="32" fillId="0" borderId="49" xfId="0" applyFont="1" applyBorder="1" applyAlignment="1">
      <alignment horizontal="center" vertical="center" wrapText="1"/>
    </xf>
    <xf numFmtId="0" fontId="32" fillId="0" borderId="53" xfId="0" applyFont="1" applyBorder="1" applyAlignment="1">
      <alignment horizontal="center" vertical="center" wrapText="1"/>
    </xf>
    <xf numFmtId="0" fontId="30" fillId="0" borderId="49" xfId="0" applyFont="1" applyBorder="1" applyAlignment="1">
      <alignment horizontal="center" vertical="center"/>
    </xf>
    <xf numFmtId="0" fontId="30" fillId="0" borderId="53" xfId="0" applyFont="1" applyBorder="1" applyAlignment="1">
      <alignment horizontal="center" vertical="center"/>
    </xf>
    <xf numFmtId="0" fontId="38" fillId="0" borderId="63" xfId="0" applyFont="1" applyBorder="1" applyAlignment="1">
      <alignment horizontal="left" vertical="center" wrapText="1"/>
    </xf>
    <xf numFmtId="0" fontId="38" fillId="0" borderId="0" xfId="0" applyFont="1" applyBorder="1" applyAlignment="1">
      <alignment horizontal="left" vertical="center" wrapText="1"/>
    </xf>
    <xf numFmtId="0" fontId="31" fillId="0" borderId="45" xfId="0" applyFont="1" applyBorder="1" applyAlignment="1">
      <alignment horizontal="center" vertical="center"/>
    </xf>
    <xf numFmtId="0" fontId="31" fillId="0" borderId="0" xfId="0" applyFont="1" applyAlignment="1">
      <alignment horizontal="center" vertical="center"/>
    </xf>
    <xf numFmtId="0" fontId="31" fillId="0" borderId="45"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66" xfId="0" applyFont="1" applyBorder="1" applyAlignment="1">
      <alignment horizontal="center" vertical="center" wrapText="1"/>
    </xf>
    <xf numFmtId="0" fontId="32" fillId="0" borderId="63" xfId="0" applyFont="1" applyBorder="1" applyAlignment="1">
      <alignment horizontal="center" vertical="center" wrapText="1"/>
    </xf>
    <xf numFmtId="0" fontId="32" fillId="0" borderId="80" xfId="0" applyFont="1" applyBorder="1" applyAlignment="1">
      <alignment horizontal="center" vertical="center" wrapText="1"/>
    </xf>
    <xf numFmtId="0" fontId="2" fillId="0" borderId="12" xfId="0" applyFont="1" applyBorder="1" applyAlignment="1">
      <alignment horizontal="center" wrapText="1"/>
    </xf>
    <xf numFmtId="0" fontId="2" fillId="0" borderId="3" xfId="0" applyFont="1" applyBorder="1" applyAlignment="1">
      <alignment horizontal="center"/>
    </xf>
    <xf numFmtId="0" fontId="2" fillId="0" borderId="10" xfId="0" applyFont="1" applyFill="1" applyBorder="1" applyAlignment="1">
      <alignment horizontal="center"/>
    </xf>
    <xf numFmtId="0" fontId="2" fillId="0" borderId="0" xfId="0" applyFont="1" applyFill="1" applyBorder="1" applyAlignment="1">
      <alignment horizontal="center"/>
    </xf>
    <xf numFmtId="0" fontId="2" fillId="0" borderId="1" xfId="0" applyFont="1" applyFill="1" applyBorder="1" applyAlignment="1">
      <alignment horizontal="center"/>
    </xf>
    <xf numFmtId="0" fontId="0" fillId="0" borderId="3" xfId="0" applyBorder="1" applyAlignment="1">
      <alignment horizontal="center"/>
    </xf>
    <xf numFmtId="0" fontId="0" fillId="0" borderId="14" xfId="0" applyBorder="1" applyAlignment="1">
      <alignment horizontal="center"/>
    </xf>
    <xf numFmtId="0" fontId="2" fillId="0" borderId="0" xfId="0" applyFont="1" applyAlignment="1">
      <alignment horizontal="center"/>
    </xf>
    <xf numFmtId="0" fontId="2" fillId="0" borderId="15" xfId="0" applyFont="1" applyBorder="1" applyAlignment="1">
      <alignment horizontal="center"/>
    </xf>
    <xf numFmtId="0" fontId="2" fillId="0" borderId="16" xfId="0" applyFont="1" applyBorder="1" applyAlignment="1">
      <alignment horizontal="center"/>
    </xf>
    <xf numFmtId="0" fontId="2" fillId="0" borderId="59" xfId="0" applyFont="1" applyBorder="1" applyAlignment="1">
      <alignment horizontal="center"/>
    </xf>
    <xf numFmtId="0" fontId="2" fillId="0" borderId="60" xfId="0" applyFont="1" applyBorder="1" applyAlignment="1">
      <alignment horizontal="center"/>
    </xf>
    <xf numFmtId="0" fontId="24" fillId="13" borderId="0" xfId="0" applyFont="1" applyFill="1" applyAlignment="1">
      <alignment horizontal="center" wrapText="1"/>
    </xf>
    <xf numFmtId="0" fontId="22" fillId="13" borderId="7" xfId="0" applyFont="1" applyFill="1" applyBorder="1" applyAlignment="1">
      <alignment horizontal="center" wrapText="1"/>
    </xf>
    <xf numFmtId="0" fontId="22" fillId="13" borderId="8" xfId="0" applyFont="1" applyFill="1" applyBorder="1" applyAlignment="1">
      <alignment horizontal="center" wrapText="1"/>
    </xf>
    <xf numFmtId="0" fontId="22" fillId="13" borderId="9" xfId="0" applyFont="1" applyFill="1" applyBorder="1" applyAlignment="1">
      <alignment horizontal="center" wrapText="1"/>
    </xf>
    <xf numFmtId="0" fontId="22" fillId="13" borderId="0" xfId="0" applyFont="1" applyFill="1" applyAlignment="1">
      <alignment horizontal="center"/>
    </xf>
    <xf numFmtId="0" fontId="22" fillId="13" borderId="0" xfId="0" applyFont="1" applyFill="1" applyAlignment="1">
      <alignment horizontal="center" wrapText="1"/>
    </xf>
    <xf numFmtId="0" fontId="25" fillId="0" borderId="0" xfId="0" applyFont="1" applyAlignment="1">
      <alignment horizontal="left" vertical="top" wrapText="1"/>
    </xf>
    <xf numFmtId="0" fontId="0" fillId="0" borderId="8" xfId="0" applyFont="1" applyBorder="1" applyAlignment="1">
      <alignment horizontal="left" vertical="center" wrapText="1"/>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xf>
    <xf numFmtId="0" fontId="14" fillId="3" borderId="7" xfId="4" applyFont="1" applyFill="1" applyBorder="1" applyAlignment="1">
      <alignment horizontal="left" wrapText="1"/>
    </xf>
    <xf numFmtId="0" fontId="14" fillId="3" borderId="8" xfId="4" applyFont="1" applyFill="1" applyBorder="1" applyAlignment="1">
      <alignment horizontal="left" wrapText="1"/>
    </xf>
    <xf numFmtId="0" fontId="14" fillId="3" borderId="9" xfId="4" applyFont="1" applyFill="1" applyBorder="1" applyAlignment="1">
      <alignment horizontal="left" wrapText="1"/>
    </xf>
    <xf numFmtId="0" fontId="15" fillId="3" borderId="10" xfId="4" applyFont="1" applyFill="1" applyBorder="1" applyAlignment="1">
      <alignment horizontal="left" wrapText="1"/>
    </xf>
    <xf numFmtId="0" fontId="15" fillId="3" borderId="0" xfId="4" applyFont="1" applyFill="1" applyBorder="1" applyAlignment="1">
      <alignment horizontal="left" wrapText="1"/>
    </xf>
    <xf numFmtId="0" fontId="15" fillId="3" borderId="1" xfId="4" applyFont="1" applyFill="1" applyBorder="1" applyAlignment="1">
      <alignment horizontal="left" wrapText="1"/>
    </xf>
    <xf numFmtId="0" fontId="15" fillId="3" borderId="11" xfId="4" applyFont="1" applyFill="1" applyBorder="1" applyAlignment="1">
      <alignment horizontal="left" wrapText="1"/>
    </xf>
    <xf numFmtId="0" fontId="15" fillId="3" borderId="12" xfId="4" applyFont="1" applyFill="1" applyBorder="1" applyAlignment="1">
      <alignment horizontal="left" wrapText="1"/>
    </xf>
    <xf numFmtId="0" fontId="15" fillId="3" borderId="13" xfId="4" applyFont="1" applyFill="1" applyBorder="1" applyAlignment="1">
      <alignment horizontal="left" wrapText="1"/>
    </xf>
    <xf numFmtId="2" fontId="2" fillId="0" borderId="3" xfId="0" applyNumberFormat="1" applyFont="1" applyBorder="1" applyAlignment="1">
      <alignment horizontal="center"/>
    </xf>
    <xf numFmtId="0" fontId="2" fillId="0" borderId="12" xfId="0" applyFont="1" applyBorder="1" applyAlignment="1">
      <alignment horizontal="center"/>
    </xf>
    <xf numFmtId="0" fontId="2" fillId="0" borderId="0" xfId="0" applyFont="1" applyAlignment="1">
      <alignment horizontal="center" wrapText="1"/>
    </xf>
    <xf numFmtId="0" fontId="31" fillId="0" borderId="0" xfId="0" applyFont="1" applyAlignment="1">
      <alignment horizontal="center"/>
    </xf>
    <xf numFmtId="0" fontId="31" fillId="0" borderId="45" xfId="0" applyFont="1" applyBorder="1" applyAlignment="1">
      <alignment horizontal="center"/>
    </xf>
    <xf numFmtId="0" fontId="31" fillId="0" borderId="0" xfId="0" applyFont="1" applyBorder="1" applyAlignment="1">
      <alignment horizontal="center"/>
    </xf>
    <xf numFmtId="0" fontId="30" fillId="0" borderId="63" xfId="0" applyFont="1" applyBorder="1" applyAlignment="1">
      <alignment horizontal="left"/>
    </xf>
    <xf numFmtId="0" fontId="30" fillId="0" borderId="3" xfId="0" applyFont="1" applyBorder="1" applyAlignment="1">
      <alignment horizontal="center" vertical="center" wrapText="1"/>
    </xf>
    <xf numFmtId="0" fontId="30" fillId="0" borderId="50"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3" xfId="0" applyFont="1" applyBorder="1" applyAlignment="1">
      <alignment horizontal="center" vertical="center" wrapText="1"/>
    </xf>
    <xf numFmtId="0" fontId="30" fillId="0" borderId="66" xfId="0" applyFont="1" applyBorder="1" applyAlignment="1">
      <alignment horizontal="center" vertical="center"/>
    </xf>
    <xf numFmtId="0" fontId="30" fillId="0" borderId="63" xfId="0" applyFont="1" applyBorder="1" applyAlignment="1">
      <alignment horizontal="center" vertical="center"/>
    </xf>
    <xf numFmtId="0" fontId="30" fillId="0" borderId="80" xfId="0" applyFont="1" applyBorder="1" applyAlignment="1">
      <alignment horizontal="center" vertical="center"/>
    </xf>
    <xf numFmtId="0" fontId="30" fillId="0" borderId="10" xfId="0" applyFont="1" applyBorder="1" applyAlignment="1">
      <alignment horizontal="center" vertical="center"/>
    </xf>
    <xf numFmtId="0" fontId="30" fillId="0" borderId="0" xfId="0" applyFont="1" applyBorder="1" applyAlignment="1">
      <alignment horizontal="center" vertical="center"/>
    </xf>
    <xf numFmtId="0" fontId="30" fillId="0" borderId="33" xfId="0" applyFont="1" applyBorder="1" applyAlignment="1">
      <alignment horizontal="center" vertical="center"/>
    </xf>
    <xf numFmtId="0" fontId="30" fillId="0" borderId="11" xfId="0" applyFont="1" applyBorder="1" applyAlignment="1">
      <alignment horizontal="center" vertical="center"/>
    </xf>
    <xf numFmtId="0" fontId="30" fillId="0" borderId="12" xfId="0" applyFont="1" applyBorder="1" applyAlignment="1">
      <alignment horizontal="center" vertical="center"/>
    </xf>
    <xf numFmtId="0" fontId="30" fillId="0" borderId="73" xfId="0" applyFont="1" applyBorder="1" applyAlignment="1">
      <alignment horizontal="center" vertical="center"/>
    </xf>
    <xf numFmtId="0" fontId="32" fillId="0" borderId="57" xfId="0" applyFont="1" applyBorder="1" applyAlignment="1">
      <alignment horizontal="center" vertical="center" wrapText="1"/>
    </xf>
    <xf numFmtId="0" fontId="32" fillId="0" borderId="70"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64" xfId="0" applyFont="1" applyBorder="1" applyAlignment="1">
      <alignment horizontal="center" vertical="center" wrapText="1"/>
    </xf>
    <xf numFmtId="0" fontId="32" fillId="0" borderId="61"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37"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73" xfId="0" applyFont="1" applyBorder="1" applyAlignment="1">
      <alignment horizontal="center" vertical="center" wrapText="1"/>
    </xf>
    <xf numFmtId="0" fontId="32" fillId="0" borderId="52"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71" xfId="0" applyFont="1" applyBorder="1" applyAlignment="1">
      <alignment horizontal="center" vertical="center" wrapText="1"/>
    </xf>
    <xf numFmtId="0" fontId="32" fillId="3" borderId="28" xfId="0" applyFont="1" applyFill="1" applyBorder="1" applyAlignment="1">
      <alignment horizontal="center" vertical="center" wrapText="1"/>
    </xf>
    <xf numFmtId="0" fontId="32" fillId="3" borderId="23" xfId="0" applyFont="1" applyFill="1" applyBorder="1" applyAlignment="1">
      <alignment horizontal="center" vertical="center" wrapText="1"/>
    </xf>
    <xf numFmtId="0" fontId="30" fillId="0" borderId="34" xfId="0" applyFont="1" applyBorder="1" applyAlignment="1">
      <alignment horizontal="center" vertical="center" wrapText="1"/>
    </xf>
    <xf numFmtId="0" fontId="30" fillId="0" borderId="51" xfId="0" applyFont="1" applyBorder="1" applyAlignment="1">
      <alignment horizontal="center" vertical="center" wrapText="1"/>
    </xf>
    <xf numFmtId="0" fontId="30" fillId="0" borderId="3" xfId="0" applyFont="1" applyBorder="1" applyAlignment="1">
      <alignment horizontal="center" vertical="center"/>
    </xf>
    <xf numFmtId="0" fontId="30" fillId="0" borderId="50" xfId="0" applyFont="1" applyBorder="1" applyAlignment="1">
      <alignment horizontal="center" vertical="center"/>
    </xf>
    <xf numFmtId="0" fontId="30" fillId="0" borderId="52" xfId="0" applyFont="1" applyBorder="1" applyAlignment="1">
      <alignment horizontal="center" vertical="center"/>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65"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0" xfId="0" applyFont="1" applyBorder="1" applyAlignment="1">
      <alignment horizontal="center" vertical="center" wrapText="1"/>
    </xf>
    <xf numFmtId="0" fontId="30" fillId="0" borderId="33"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12" xfId="0" applyFont="1" applyBorder="1" applyAlignment="1">
      <alignment horizontal="center" vertical="center" wrapText="1"/>
    </xf>
    <xf numFmtId="0" fontId="30" fillId="0" borderId="73" xfId="0" applyFont="1" applyBorder="1" applyAlignment="1">
      <alignment horizontal="center" vertical="center" wrapText="1"/>
    </xf>
    <xf numFmtId="0" fontId="31" fillId="0" borderId="0" xfId="0" applyFont="1" applyBorder="1" applyAlignment="1">
      <alignment horizontal="center" vertical="center"/>
    </xf>
    <xf numFmtId="0" fontId="30" fillId="0" borderId="63" xfId="0" applyFont="1" applyBorder="1" applyAlignment="1">
      <alignment horizontal="left" vertical="center" wrapText="1"/>
    </xf>
    <xf numFmtId="0" fontId="30" fillId="0" borderId="0" xfId="0" applyFont="1" applyAlignment="1">
      <alignment horizontal="left" vertical="center" wrapText="1"/>
    </xf>
    <xf numFmtId="0" fontId="31" fillId="0" borderId="0" xfId="0" applyFont="1" applyFill="1" applyBorder="1" applyAlignment="1">
      <alignment horizontal="center" vertical="center"/>
    </xf>
    <xf numFmtId="0" fontId="30" fillId="0" borderId="0" xfId="0" applyFont="1" applyBorder="1" applyAlignment="1">
      <alignment horizontal="left" vertical="center" wrapText="1"/>
    </xf>
    <xf numFmtId="1" fontId="30" fillId="0" borderId="60" xfId="0" applyNumberFormat="1" applyFont="1" applyBorder="1" applyAlignment="1">
      <alignment horizontal="center" vertical="center" wrapText="1"/>
    </xf>
    <xf numFmtId="1" fontId="30" fillId="0" borderId="78" xfId="0" applyNumberFormat="1" applyFont="1" applyBorder="1" applyAlignment="1">
      <alignment horizontal="center" vertical="center" wrapText="1"/>
    </xf>
    <xf numFmtId="1" fontId="30" fillId="0" borderId="56" xfId="0" applyNumberFormat="1" applyFont="1" applyBorder="1" applyAlignment="1">
      <alignment horizontal="center" vertical="center" wrapText="1"/>
    </xf>
    <xf numFmtId="0" fontId="40" fillId="0" borderId="61" xfId="0" applyFont="1" applyBorder="1" applyAlignment="1">
      <alignment horizontal="center" vertical="center" wrapText="1"/>
    </xf>
    <xf numFmtId="0" fontId="40" fillId="0" borderId="37" xfId="0" applyFont="1" applyBorder="1" applyAlignment="1">
      <alignment horizontal="center" vertical="center" wrapText="1"/>
    </xf>
    <xf numFmtId="0" fontId="40" fillId="0" borderId="62" xfId="0" applyFont="1" applyFill="1" applyBorder="1" applyAlignment="1">
      <alignment horizontal="center" vertical="center" wrapText="1"/>
    </xf>
    <xf numFmtId="0" fontId="40" fillId="0" borderId="19" xfId="0" applyFont="1" applyFill="1" applyBorder="1" applyAlignment="1">
      <alignment horizontal="center" vertical="center" wrapText="1"/>
    </xf>
    <xf numFmtId="0" fontId="40" fillId="0" borderId="60" xfId="0" applyFont="1" applyFill="1" applyBorder="1" applyAlignment="1">
      <alignment horizontal="center" vertical="center" wrapText="1"/>
    </xf>
    <xf numFmtId="0" fontId="40" fillId="0" borderId="56" xfId="0" applyFont="1" applyFill="1" applyBorder="1" applyAlignment="1">
      <alignment horizontal="center" vertical="center" wrapText="1"/>
    </xf>
    <xf numFmtId="0" fontId="32" fillId="0" borderId="47" xfId="0" applyFont="1" applyFill="1" applyBorder="1" applyAlignment="1">
      <alignment horizontal="center" vertical="center"/>
    </xf>
    <xf numFmtId="0" fontId="32" fillId="0" borderId="51" xfId="0" applyFont="1" applyFill="1" applyBorder="1" applyAlignment="1">
      <alignment horizontal="center" vertical="center"/>
    </xf>
    <xf numFmtId="0" fontId="32" fillId="3" borderId="31" xfId="0" applyFont="1" applyFill="1" applyBorder="1" applyAlignment="1">
      <alignment horizontal="center" vertical="center" wrapText="1"/>
    </xf>
    <xf numFmtId="0" fontId="32" fillId="3" borderId="18" xfId="0" applyFont="1" applyFill="1" applyBorder="1" applyAlignment="1">
      <alignment horizontal="center" vertical="center" wrapText="1"/>
    </xf>
    <xf numFmtId="0" fontId="32" fillId="0" borderId="47" xfId="0" applyFont="1" applyBorder="1" applyAlignment="1">
      <alignment horizontal="center" vertical="center"/>
    </xf>
    <xf numFmtId="0" fontId="32" fillId="0" borderId="51" xfId="0" applyFont="1" applyBorder="1" applyAlignment="1">
      <alignment horizontal="center" vertical="center"/>
    </xf>
    <xf numFmtId="0" fontId="32" fillId="0" borderId="48" xfId="0" applyFont="1" applyBorder="1" applyAlignment="1">
      <alignment horizontal="center" vertical="center"/>
    </xf>
    <xf numFmtId="0" fontId="32" fillId="0" borderId="72" xfId="0" applyFont="1" applyBorder="1" applyAlignment="1">
      <alignment horizontal="center" vertical="center"/>
    </xf>
    <xf numFmtId="0" fontId="32" fillId="0" borderId="62"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60" xfId="0" applyFont="1" applyBorder="1" applyAlignment="1">
      <alignment horizontal="center" vertical="center" wrapText="1"/>
    </xf>
    <xf numFmtId="0" fontId="32" fillId="0" borderId="78" xfId="0" applyFont="1" applyBorder="1" applyAlignment="1">
      <alignment horizontal="center" vertical="center" wrapText="1"/>
    </xf>
    <xf numFmtId="2" fontId="30" fillId="0" borderId="10" xfId="0" applyNumberFormat="1" applyFont="1" applyBorder="1" applyAlignment="1">
      <alignment horizontal="center" vertical="center"/>
    </xf>
    <xf numFmtId="2" fontId="30" fillId="0" borderId="0" xfId="0" applyNumberFormat="1" applyFont="1" applyBorder="1" applyAlignment="1">
      <alignment horizontal="center" vertical="center"/>
    </xf>
    <xf numFmtId="2" fontId="30" fillId="0" borderId="33" xfId="0" applyNumberFormat="1" applyFont="1" applyBorder="1" applyAlignment="1">
      <alignment horizontal="center" vertical="center"/>
    </xf>
    <xf numFmtId="2" fontId="30" fillId="0" borderId="11" xfId="0" applyNumberFormat="1" applyFont="1" applyBorder="1" applyAlignment="1">
      <alignment horizontal="center" vertical="center"/>
    </xf>
    <xf numFmtId="2" fontId="30" fillId="0" borderId="12" xfId="0" applyNumberFormat="1" applyFont="1" applyBorder="1" applyAlignment="1">
      <alignment horizontal="center" vertical="center"/>
    </xf>
    <xf numFmtId="2" fontId="30" fillId="0" borderId="73" xfId="0" applyNumberFormat="1" applyFont="1" applyBorder="1" applyAlignment="1">
      <alignment horizontal="center" vertical="center"/>
    </xf>
    <xf numFmtId="168" fontId="30" fillId="0" borderId="14" xfId="0" applyNumberFormat="1" applyFont="1" applyBorder="1" applyAlignment="1">
      <alignment horizontal="center" vertical="center" wrapText="1"/>
    </xf>
    <xf numFmtId="168" fontId="30" fillId="0" borderId="64" xfId="0" applyNumberFormat="1" applyFont="1" applyBorder="1" applyAlignment="1">
      <alignment horizontal="center" vertical="center" wrapText="1"/>
    </xf>
    <xf numFmtId="166" fontId="30" fillId="0" borderId="14" xfId="1" applyNumberFormat="1" applyFont="1" applyBorder="1" applyAlignment="1">
      <alignment horizontal="center" vertical="center" wrapText="1"/>
    </xf>
    <xf numFmtId="166" fontId="30" fillId="0" borderId="64" xfId="1" applyNumberFormat="1" applyFont="1" applyBorder="1" applyAlignment="1">
      <alignment horizontal="center" vertical="center" wrapText="1"/>
    </xf>
    <xf numFmtId="0" fontId="38" fillId="0" borderId="63" xfId="0" applyFont="1" applyFill="1" applyBorder="1" applyAlignment="1">
      <alignment horizontal="left" vertical="center" wrapText="1"/>
    </xf>
    <xf numFmtId="0" fontId="38" fillId="0" borderId="0" xfId="0" applyFont="1" applyFill="1" applyBorder="1" applyAlignment="1">
      <alignment horizontal="left" vertical="center" wrapText="1"/>
    </xf>
    <xf numFmtId="0" fontId="30" fillId="0" borderId="38" xfId="0" applyFont="1" applyBorder="1" applyAlignment="1">
      <alignment horizontal="center" vertical="center" wrapText="1"/>
    </xf>
    <xf numFmtId="0" fontId="30" fillId="0" borderId="71" xfId="0" applyFont="1" applyBorder="1" applyAlignment="1">
      <alignment horizontal="center" vertical="center" wrapText="1"/>
    </xf>
    <xf numFmtId="0" fontId="31" fillId="0" borderId="27" xfId="0" applyFont="1" applyBorder="1" applyAlignment="1">
      <alignment horizontal="center" vertical="center"/>
    </xf>
    <xf numFmtId="0" fontId="31" fillId="0" borderId="25" xfId="0" applyFont="1" applyBorder="1" applyAlignment="1">
      <alignment horizontal="center" vertical="center"/>
    </xf>
    <xf numFmtId="0" fontId="31" fillId="0" borderId="26" xfId="0" applyFont="1" applyBorder="1" applyAlignment="1">
      <alignment horizontal="center" vertical="center"/>
    </xf>
    <xf numFmtId="0" fontId="30" fillId="0" borderId="35" xfId="0" applyFont="1" applyBorder="1" applyAlignment="1">
      <alignment horizontal="center" vertical="center"/>
    </xf>
    <xf numFmtId="0" fontId="30" fillId="0" borderId="5" xfId="0" applyFont="1" applyBorder="1" applyAlignment="1">
      <alignment horizontal="center" vertical="center"/>
    </xf>
    <xf numFmtId="0" fontId="30" fillId="0" borderId="6" xfId="0" applyFont="1" applyBorder="1" applyAlignment="1">
      <alignment horizontal="center" vertical="center"/>
    </xf>
    <xf numFmtId="0" fontId="32" fillId="0" borderId="22" xfId="0" applyFont="1" applyBorder="1" applyAlignment="1">
      <alignment horizontal="center" vertical="center"/>
    </xf>
    <xf numFmtId="0" fontId="32" fillId="0" borderId="63" xfId="0" applyFont="1" applyBorder="1" applyAlignment="1">
      <alignment horizontal="center" vertical="center"/>
    </xf>
    <xf numFmtId="0" fontId="32" fillId="0" borderId="59" xfId="0" applyFont="1" applyBorder="1" applyAlignment="1">
      <alignment horizontal="center" vertical="center"/>
    </xf>
    <xf numFmtId="0" fontId="32" fillId="0" borderId="29" xfId="0" applyFont="1" applyBorder="1" applyAlignment="1">
      <alignment horizontal="center" vertical="center"/>
    </xf>
    <xf numFmtId="0" fontId="32" fillId="0" borderId="45" xfId="0" applyFont="1" applyBorder="1" applyAlignment="1">
      <alignment horizontal="center" vertical="center"/>
    </xf>
    <xf numFmtId="0" fontId="32" fillId="0" borderId="85" xfId="0" applyFont="1" applyBorder="1" applyAlignment="1">
      <alignment horizontal="center" vertical="center"/>
    </xf>
    <xf numFmtId="0" fontId="32" fillId="0" borderId="52" xfId="0" applyFont="1" applyBorder="1" applyAlignment="1">
      <alignment horizontal="center" vertical="center"/>
    </xf>
    <xf numFmtId="0" fontId="32" fillId="0" borderId="58" xfId="0" applyFont="1" applyBorder="1" applyAlignment="1">
      <alignment horizontal="center" vertical="center"/>
    </xf>
    <xf numFmtId="0" fontId="30" fillId="0" borderId="55" xfId="0" applyFont="1" applyBorder="1" applyAlignment="1">
      <alignment horizontal="center" vertical="center"/>
    </xf>
    <xf numFmtId="0" fontId="30" fillId="0" borderId="84" xfId="0" applyFont="1" applyBorder="1" applyAlignment="1">
      <alignment horizontal="center" vertical="center"/>
    </xf>
    <xf numFmtId="0" fontId="30" fillId="0" borderId="83" xfId="0" applyFont="1" applyBorder="1" applyAlignment="1">
      <alignment horizontal="center" vertical="center"/>
    </xf>
    <xf numFmtId="0" fontId="30" fillId="0" borderId="54" xfId="0" applyFont="1" applyBorder="1" applyAlignment="1">
      <alignment horizontal="center" vertical="center"/>
    </xf>
    <xf numFmtId="0" fontId="30" fillId="0" borderId="67" xfId="0" applyFont="1" applyBorder="1" applyAlignment="1">
      <alignment horizontal="center" vertical="center"/>
    </xf>
    <xf numFmtId="0" fontId="30" fillId="0" borderId="82" xfId="0" applyFont="1" applyBorder="1" applyAlignment="1">
      <alignment horizontal="center" vertical="center"/>
    </xf>
    <xf numFmtId="0" fontId="30" fillId="0" borderId="79" xfId="0" applyFont="1" applyBorder="1" applyAlignment="1">
      <alignment horizontal="center" vertical="center"/>
    </xf>
    <xf numFmtId="0" fontId="40" fillId="0" borderId="47" xfId="0" applyFont="1" applyBorder="1" applyAlignment="1">
      <alignment horizontal="center" vertical="center" wrapText="1"/>
    </xf>
    <xf numFmtId="0" fontId="40" fillId="0" borderId="34" xfId="0" applyFont="1" applyBorder="1" applyAlignment="1">
      <alignment horizontal="center" vertical="center" wrapText="1"/>
    </xf>
    <xf numFmtId="0" fontId="40" fillId="0" borderId="48" xfId="0" applyFont="1" applyFill="1" applyBorder="1" applyAlignment="1">
      <alignment horizontal="center" vertical="center" wrapText="1"/>
    </xf>
    <xf numFmtId="0" fontId="40" fillId="0" borderId="3" xfId="0" applyFont="1" applyFill="1" applyBorder="1" applyAlignment="1">
      <alignment horizontal="center" vertical="center" wrapText="1"/>
    </xf>
    <xf numFmtId="0" fontId="40" fillId="0" borderId="49" xfId="0" applyFont="1" applyFill="1" applyBorder="1" applyAlignment="1">
      <alignment horizontal="center" vertical="center" wrapText="1"/>
    </xf>
    <xf numFmtId="0" fontId="40" fillId="0" borderId="50" xfId="0" applyFont="1" applyFill="1" applyBorder="1" applyAlignment="1">
      <alignment horizontal="center" vertical="center" wrapText="1"/>
    </xf>
    <xf numFmtId="0" fontId="30" fillId="0" borderId="61" xfId="0" applyFont="1" applyBorder="1" applyAlignment="1">
      <alignment horizontal="center" vertical="center" wrapText="1"/>
    </xf>
    <xf numFmtId="0" fontId="30" fillId="0" borderId="77" xfId="0" applyFont="1" applyBorder="1" applyAlignment="1">
      <alignment horizontal="center" vertical="center" wrapText="1"/>
    </xf>
    <xf numFmtId="0" fontId="40" fillId="18" borderId="31" xfId="0" applyFont="1" applyFill="1" applyBorder="1" applyAlignment="1">
      <alignment horizontal="center" vertical="center" wrapText="1"/>
    </xf>
    <xf numFmtId="0" fontId="40" fillId="18" borderId="32" xfId="0" applyFont="1" applyFill="1" applyBorder="1" applyAlignment="1">
      <alignment horizontal="center" vertical="center" wrapText="1"/>
    </xf>
    <xf numFmtId="0" fontId="40" fillId="18" borderId="18" xfId="0" applyFont="1" applyFill="1" applyBorder="1" applyAlignment="1">
      <alignment horizontal="center" vertical="center" wrapText="1"/>
    </xf>
    <xf numFmtId="0" fontId="32" fillId="0" borderId="49" xfId="0" applyFont="1" applyBorder="1" applyAlignment="1">
      <alignment horizontal="center" vertical="center"/>
    </xf>
    <xf numFmtId="0" fontId="32" fillId="0" borderId="78" xfId="0" applyFont="1" applyBorder="1" applyAlignment="1">
      <alignment horizontal="center" vertical="center"/>
    </xf>
    <xf numFmtId="0" fontId="32" fillId="0" borderId="53" xfId="0" applyFont="1" applyBorder="1" applyAlignment="1">
      <alignment horizontal="center" vertical="center"/>
    </xf>
    <xf numFmtId="0" fontId="32" fillId="0" borderId="50" xfId="0" applyFont="1" applyBorder="1" applyAlignment="1">
      <alignment horizontal="center" vertical="center"/>
    </xf>
    <xf numFmtId="0" fontId="30" fillId="0" borderId="48" xfId="0" applyFont="1" applyBorder="1" applyAlignment="1">
      <alignment horizontal="center" vertical="center" wrapText="1"/>
    </xf>
    <xf numFmtId="0" fontId="30" fillId="0" borderId="47" xfId="0" applyFont="1" applyBorder="1" applyAlignment="1">
      <alignment horizontal="center" vertical="center"/>
    </xf>
    <xf numFmtId="0" fontId="30" fillId="0" borderId="51" xfId="0" applyFont="1" applyBorder="1" applyAlignment="1">
      <alignment horizontal="center" vertical="center"/>
    </xf>
    <xf numFmtId="0" fontId="30" fillId="0" borderId="34" xfId="0" applyFont="1" applyBorder="1" applyAlignment="1">
      <alignment horizontal="center" vertical="center"/>
    </xf>
    <xf numFmtId="0" fontId="31" fillId="0" borderId="0" xfId="0" applyFont="1" applyAlignment="1">
      <alignment horizontal="center" vertical="center" wrapText="1"/>
    </xf>
    <xf numFmtId="0" fontId="32" fillId="3" borderId="32" xfId="0" applyFont="1" applyFill="1" applyBorder="1" applyAlignment="1">
      <alignment horizontal="center" vertical="center" wrapText="1"/>
    </xf>
    <xf numFmtId="0" fontId="38" fillId="0" borderId="22" xfId="0" applyFont="1" applyFill="1" applyBorder="1" applyAlignment="1">
      <alignment horizontal="left" vertical="center" wrapText="1"/>
    </xf>
    <xf numFmtId="0" fontId="38" fillId="0" borderId="80" xfId="0" applyFont="1" applyFill="1" applyBorder="1" applyAlignment="1">
      <alignment horizontal="left" vertical="center" wrapText="1"/>
    </xf>
    <xf numFmtId="0" fontId="38" fillId="0" borderId="79" xfId="0" applyFont="1" applyFill="1" applyBorder="1" applyAlignment="1">
      <alignment horizontal="left" vertical="center" wrapText="1"/>
    </xf>
    <xf numFmtId="0" fontId="38" fillId="0" borderId="33" xfId="0" applyFont="1" applyFill="1" applyBorder="1" applyAlignment="1">
      <alignment horizontal="left" vertical="center" wrapText="1"/>
    </xf>
    <xf numFmtId="0" fontId="38" fillId="0" borderId="29" xfId="0" applyFont="1" applyFill="1" applyBorder="1" applyAlignment="1">
      <alignment horizontal="left" vertical="center" wrapText="1"/>
    </xf>
    <xf numFmtId="0" fontId="38" fillId="0" borderId="45" xfId="0" applyFont="1" applyFill="1" applyBorder="1" applyAlignment="1">
      <alignment horizontal="left" vertical="center" wrapText="1"/>
    </xf>
    <xf numFmtId="0" fontId="38" fillId="0" borderId="30" xfId="0" applyFont="1" applyFill="1" applyBorder="1" applyAlignment="1">
      <alignment horizontal="left" vertical="center" wrapText="1"/>
    </xf>
    <xf numFmtId="0" fontId="30" fillId="0" borderId="22" xfId="0" applyFont="1" applyFill="1" applyBorder="1" applyAlignment="1">
      <alignment horizontal="left" vertical="center" wrapText="1"/>
    </xf>
    <xf numFmtId="0" fontId="30" fillId="0" borderId="63" xfId="0" applyFont="1" applyFill="1" applyBorder="1" applyAlignment="1">
      <alignment horizontal="left" vertical="center" wrapText="1"/>
    </xf>
    <xf numFmtId="0" fontId="30" fillId="0" borderId="80" xfId="0" applyFont="1" applyFill="1" applyBorder="1" applyAlignment="1">
      <alignment horizontal="left" vertical="center" wrapText="1"/>
    </xf>
    <xf numFmtId="0" fontId="30" fillId="0" borderId="79" xfId="0" applyFont="1" applyFill="1" applyBorder="1" applyAlignment="1">
      <alignment horizontal="left" vertical="center" wrapText="1"/>
    </xf>
    <xf numFmtId="0" fontId="30" fillId="0" borderId="0" xfId="0" applyFont="1" applyFill="1" applyBorder="1" applyAlignment="1">
      <alignment horizontal="left" vertical="center" wrapText="1"/>
    </xf>
    <xf numFmtId="0" fontId="30" fillId="0" borderId="33" xfId="0" applyFont="1" applyFill="1" applyBorder="1" applyAlignment="1">
      <alignment horizontal="left" vertical="center" wrapText="1"/>
    </xf>
    <xf numFmtId="0" fontId="30" fillId="0" borderId="29" xfId="0" applyFont="1" applyFill="1" applyBorder="1" applyAlignment="1">
      <alignment horizontal="left" vertical="center" wrapText="1"/>
    </xf>
    <xf numFmtId="0" fontId="30" fillId="0" borderId="45" xfId="0" applyFont="1" applyFill="1" applyBorder="1" applyAlignment="1">
      <alignment horizontal="left" vertical="center" wrapText="1"/>
    </xf>
    <xf numFmtId="0" fontId="30" fillId="0" borderId="30" xfId="0" applyFont="1" applyFill="1" applyBorder="1" applyAlignment="1">
      <alignment horizontal="left" vertical="center" wrapText="1"/>
    </xf>
    <xf numFmtId="0" fontId="30" fillId="0" borderId="63" xfId="0" applyFont="1" applyBorder="1" applyAlignment="1">
      <alignment horizontal="left" wrapText="1"/>
    </xf>
    <xf numFmtId="0" fontId="30" fillId="0" borderId="0" xfId="0" applyFont="1" applyBorder="1" applyAlignment="1">
      <alignment horizontal="left" wrapText="1"/>
    </xf>
    <xf numFmtId="0" fontId="40" fillId="0" borderId="48" xfId="0" applyFont="1" applyBorder="1" applyAlignment="1">
      <alignment horizontal="center"/>
    </xf>
    <xf numFmtId="0" fontId="40" fillId="0" borderId="49" xfId="0" applyFont="1" applyBorder="1" applyAlignment="1">
      <alignment horizontal="center"/>
    </xf>
    <xf numFmtId="0" fontId="40" fillId="0" borderId="51" xfId="0" applyFont="1" applyBorder="1" applyAlignment="1">
      <alignment horizontal="center" vertical="center" wrapText="1"/>
    </xf>
    <xf numFmtId="0" fontId="40" fillId="0" borderId="48" xfId="0" applyFont="1" applyBorder="1" applyAlignment="1">
      <alignment horizontal="center" wrapText="1"/>
    </xf>
    <xf numFmtId="0" fontId="32" fillId="0" borderId="61" xfId="0" applyFont="1" applyFill="1" applyBorder="1" applyAlignment="1">
      <alignment horizontal="center" vertical="center" wrapText="1"/>
    </xf>
    <xf numFmtId="0" fontId="32" fillId="0" borderId="77" xfId="0" applyFont="1" applyFill="1" applyBorder="1" applyAlignment="1">
      <alignment horizontal="center" vertical="center" wrapText="1"/>
    </xf>
    <xf numFmtId="0" fontId="32" fillId="0" borderId="71" xfId="0" applyFont="1" applyFill="1" applyBorder="1" applyAlignment="1">
      <alignment horizontal="center" vertical="center" wrapText="1"/>
    </xf>
    <xf numFmtId="0" fontId="32" fillId="0" borderId="66" xfId="0" applyFont="1" applyFill="1" applyBorder="1" applyAlignment="1">
      <alignment horizontal="center" vertical="center" wrapText="1"/>
    </xf>
    <xf numFmtId="0" fontId="32" fillId="0" borderId="59" xfId="0" applyFont="1" applyFill="1" applyBorder="1" applyAlignment="1">
      <alignment horizontal="center" vertical="center" wrapText="1"/>
    </xf>
    <xf numFmtId="0" fontId="32" fillId="0" borderId="10"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10" xfId="0" applyFont="1" applyBorder="1" applyAlignment="1">
      <alignment horizontal="center" vertical="center" wrapText="1"/>
    </xf>
    <xf numFmtId="0" fontId="32" fillId="0" borderId="0" xfId="0" applyFont="1" applyBorder="1" applyAlignment="1">
      <alignment horizontal="center" vertical="center" wrapText="1"/>
    </xf>
    <xf numFmtId="0" fontId="32" fillId="0" borderId="22" xfId="0" applyFont="1" applyFill="1" applyBorder="1" applyAlignment="1">
      <alignment horizontal="center" vertical="center" wrapText="1"/>
    </xf>
    <xf numFmtId="0" fontId="32" fillId="0" borderId="29" xfId="0" applyFont="1" applyFill="1" applyBorder="1" applyAlignment="1">
      <alignment horizontal="center" vertical="center" wrapText="1"/>
    </xf>
    <xf numFmtId="0" fontId="40" fillId="0" borderId="77" xfId="0" applyFont="1" applyBorder="1" applyAlignment="1">
      <alignment horizontal="center" vertical="center" wrapText="1"/>
    </xf>
    <xf numFmtId="0" fontId="40" fillId="0" borderId="2" xfId="0" applyFont="1" applyFill="1" applyBorder="1" applyAlignment="1">
      <alignment horizontal="center" vertical="center" wrapText="1"/>
    </xf>
    <xf numFmtId="0" fontId="40" fillId="0" borderId="78" xfId="0" applyFont="1" applyFill="1" applyBorder="1" applyAlignment="1">
      <alignment horizontal="center" vertical="center" wrapText="1"/>
    </xf>
    <xf numFmtId="0" fontId="32" fillId="16" borderId="47" xfId="0" applyFont="1" applyFill="1" applyBorder="1" applyAlignment="1">
      <alignment horizontal="center" vertical="center" wrapText="1"/>
    </xf>
    <xf numFmtId="0" fontId="32" fillId="16" borderId="34" xfId="0" applyFont="1" applyFill="1" applyBorder="1" applyAlignment="1">
      <alignment horizontal="center" vertical="center" wrapText="1"/>
    </xf>
    <xf numFmtId="0" fontId="32" fillId="16" borderId="51" xfId="0" applyFont="1" applyFill="1" applyBorder="1" applyAlignment="1">
      <alignment horizontal="center" vertical="center" wrapText="1"/>
    </xf>
    <xf numFmtId="0" fontId="32" fillId="0" borderId="4" xfId="0" applyFont="1" applyBorder="1" applyAlignment="1">
      <alignment horizontal="center" vertical="center" wrapText="1"/>
    </xf>
    <xf numFmtId="0" fontId="32" fillId="0" borderId="58" xfId="0" applyFont="1" applyBorder="1" applyAlignment="1">
      <alignment horizontal="center" vertical="center" wrapText="1"/>
    </xf>
    <xf numFmtId="0" fontId="32" fillId="0" borderId="72" xfId="0" applyFont="1" applyFill="1" applyBorder="1" applyAlignment="1">
      <alignment horizontal="center" vertical="center" wrapText="1"/>
    </xf>
    <xf numFmtId="0" fontId="32" fillId="0" borderId="4" xfId="0" applyFont="1" applyFill="1" applyBorder="1" applyAlignment="1">
      <alignment horizontal="center" vertical="center" wrapText="1"/>
    </xf>
    <xf numFmtId="0" fontId="32" fillId="0" borderId="58" xfId="0" applyFont="1" applyFill="1" applyBorder="1" applyAlignment="1">
      <alignment horizontal="center" vertical="center" wrapText="1"/>
    </xf>
    <xf numFmtId="0" fontId="32" fillId="0" borderId="3" xfId="0" applyFont="1" applyBorder="1" applyAlignment="1">
      <alignment horizontal="center" vertical="center"/>
    </xf>
    <xf numFmtId="0" fontId="32" fillId="17" borderId="31" xfId="0" applyFont="1" applyFill="1" applyBorder="1" applyAlignment="1">
      <alignment horizontal="center" vertical="center" wrapText="1"/>
    </xf>
    <xf numFmtId="0" fontId="32" fillId="17" borderId="32" xfId="0" applyFont="1" applyFill="1" applyBorder="1" applyAlignment="1">
      <alignment horizontal="center" vertical="center" wrapText="1"/>
    </xf>
    <xf numFmtId="0" fontId="32" fillId="17" borderId="18" xfId="0" applyFont="1" applyFill="1" applyBorder="1" applyAlignment="1">
      <alignment horizontal="center" vertical="center" wrapText="1"/>
    </xf>
    <xf numFmtId="0" fontId="40" fillId="3" borderId="14" xfId="0" applyFont="1" applyFill="1" applyBorder="1" applyAlignment="1">
      <alignment horizontal="center" vertical="center" wrapText="1"/>
    </xf>
    <xf numFmtId="0" fontId="40" fillId="3" borderId="2" xfId="0" applyFont="1" applyFill="1" applyBorder="1" applyAlignment="1">
      <alignment horizontal="center" vertical="center" wrapText="1"/>
    </xf>
    <xf numFmtId="0" fontId="40" fillId="3" borderId="57" xfId="0" applyFont="1" applyFill="1" applyBorder="1" applyAlignment="1">
      <alignment horizontal="center" vertical="center" wrapText="1"/>
    </xf>
    <xf numFmtId="0" fontId="40" fillId="3" borderId="78" xfId="0" applyFont="1" applyFill="1" applyBorder="1" applyAlignment="1">
      <alignment horizontal="center" vertical="center" wrapText="1"/>
    </xf>
    <xf numFmtId="0" fontId="40" fillId="3" borderId="38" xfId="0" applyFont="1" applyFill="1" applyBorder="1" applyAlignment="1">
      <alignment horizontal="center" vertical="center" wrapText="1"/>
    </xf>
    <xf numFmtId="0" fontId="40" fillId="3" borderId="77" xfId="0" applyFont="1" applyFill="1" applyBorder="1" applyAlignment="1">
      <alignment horizontal="center" vertical="center" wrapText="1"/>
    </xf>
    <xf numFmtId="0" fontId="32" fillId="3" borderId="14" xfId="0" applyFont="1" applyFill="1" applyBorder="1" applyAlignment="1">
      <alignment horizontal="center" vertical="center" wrapText="1"/>
    </xf>
    <xf numFmtId="0" fontId="32" fillId="3" borderId="2" xfId="0" applyFont="1" applyFill="1" applyBorder="1" applyAlignment="1">
      <alignment horizontal="center" vertical="center" wrapText="1"/>
    </xf>
    <xf numFmtId="0" fontId="40" fillId="3" borderId="19" xfId="0" applyFont="1" applyFill="1" applyBorder="1" applyAlignment="1">
      <alignment horizontal="center" vertical="center" wrapText="1"/>
    </xf>
    <xf numFmtId="0" fontId="32" fillId="3" borderId="54" xfId="0" applyFont="1" applyFill="1" applyBorder="1" applyAlignment="1">
      <alignment horizontal="center"/>
    </xf>
    <xf numFmtId="0" fontId="32" fillId="3" borderId="67" xfId="0" applyFont="1" applyFill="1" applyBorder="1" applyAlignment="1">
      <alignment horizontal="center"/>
    </xf>
    <xf numFmtId="0" fontId="32" fillId="3" borderId="68" xfId="0" applyFont="1" applyFill="1" applyBorder="1" applyAlignment="1">
      <alignment horizontal="center"/>
    </xf>
    <xf numFmtId="0" fontId="32" fillId="17" borderId="28" xfId="0" applyFont="1" applyFill="1" applyBorder="1" applyAlignment="1">
      <alignment horizontal="center" vertical="center" wrapText="1"/>
    </xf>
    <xf numFmtId="0" fontId="32" fillId="17" borderId="24" xfId="0" applyFont="1" applyFill="1" applyBorder="1" applyAlignment="1">
      <alignment horizontal="center" vertical="center" wrapText="1"/>
    </xf>
    <xf numFmtId="0" fontId="32" fillId="16" borderId="54" xfId="0" applyFont="1" applyFill="1" applyBorder="1" applyAlignment="1">
      <alignment horizontal="center" vertical="center" wrapText="1"/>
    </xf>
    <xf numFmtId="0" fontId="32" fillId="16" borderId="79" xfId="0" applyFont="1" applyFill="1" applyBorder="1" applyAlignment="1">
      <alignment horizontal="center" vertical="center" wrapText="1"/>
    </xf>
    <xf numFmtId="0" fontId="32" fillId="16" borderId="81" xfId="0" applyFont="1" applyFill="1" applyBorder="1" applyAlignment="1">
      <alignment horizontal="center" vertical="center" wrapText="1"/>
    </xf>
    <xf numFmtId="0" fontId="32" fillId="3" borderId="47" xfId="0" applyFont="1" applyFill="1" applyBorder="1" applyAlignment="1">
      <alignment horizontal="center"/>
    </xf>
    <xf numFmtId="0" fontId="32" fillId="3" borderId="48" xfId="0" applyFont="1" applyFill="1" applyBorder="1" applyAlignment="1">
      <alignment horizontal="center"/>
    </xf>
    <xf numFmtId="0" fontId="32" fillId="3" borderId="49" xfId="0" applyFont="1" applyFill="1" applyBorder="1" applyAlignment="1">
      <alignment horizontal="center"/>
    </xf>
    <xf numFmtId="0" fontId="32" fillId="17" borderId="39" xfId="0" applyFont="1" applyFill="1" applyBorder="1" applyAlignment="1">
      <alignment horizontal="center" vertical="center" wrapText="1"/>
    </xf>
    <xf numFmtId="0" fontId="32" fillId="16" borderId="55" xfId="0" applyFont="1" applyFill="1" applyBorder="1" applyAlignment="1">
      <alignment horizontal="center" vertical="center" wrapText="1"/>
    </xf>
    <xf numFmtId="0" fontId="30" fillId="0" borderId="0" xfId="0" applyFont="1" applyFill="1" applyBorder="1" applyAlignment="1">
      <alignment horizontal="left" vertical="center"/>
    </xf>
    <xf numFmtId="0" fontId="30" fillId="0" borderId="0" xfId="0" applyFont="1" applyAlignment="1">
      <alignment horizontal="left"/>
    </xf>
    <xf numFmtId="0" fontId="31" fillId="0" borderId="0" xfId="0" applyFont="1" applyBorder="1" applyAlignment="1">
      <alignment horizontal="center" wrapText="1"/>
    </xf>
    <xf numFmtId="0" fontId="31" fillId="0" borderId="45" xfId="0" applyFont="1" applyBorder="1" applyAlignment="1">
      <alignment horizontal="center" wrapText="1"/>
    </xf>
    <xf numFmtId="0" fontId="32" fillId="0" borderId="8" xfId="0" applyFont="1" applyBorder="1" applyAlignment="1">
      <alignment horizontal="center" vertical="center" wrapText="1"/>
    </xf>
    <xf numFmtId="0" fontId="32" fillId="0" borderId="65"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45"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75" xfId="0" applyFont="1" applyBorder="1" applyAlignment="1">
      <alignment horizontal="center" vertical="center" wrapText="1"/>
    </xf>
    <xf numFmtId="1" fontId="31" fillId="4" borderId="15" xfId="0" applyNumberFormat="1" applyFont="1" applyFill="1" applyBorder="1" applyAlignment="1">
      <alignment horizontal="center" vertical="center"/>
    </xf>
    <xf numFmtId="1" fontId="31" fillId="4" borderId="20" xfId="0" applyNumberFormat="1" applyFont="1" applyFill="1" applyBorder="1" applyAlignment="1">
      <alignment horizontal="center" vertical="center"/>
    </xf>
    <xf numFmtId="164" fontId="31" fillId="4" borderId="20" xfId="0" applyNumberFormat="1" applyFont="1" applyFill="1" applyBorder="1" applyAlignment="1">
      <alignment horizontal="center" vertical="center"/>
    </xf>
    <xf numFmtId="164" fontId="31" fillId="4" borderId="16" xfId="0" applyNumberFormat="1" applyFont="1" applyFill="1" applyBorder="1" applyAlignment="1">
      <alignment horizontal="center" vertical="center"/>
    </xf>
    <xf numFmtId="0" fontId="32" fillId="0" borderId="67" xfId="0" applyFont="1" applyBorder="1" applyAlignment="1">
      <alignment horizontal="center" vertical="center"/>
    </xf>
    <xf numFmtId="0" fontId="32" fillId="0" borderId="68" xfId="0" applyFont="1" applyBorder="1" applyAlignment="1">
      <alignment horizontal="center" vertical="center"/>
    </xf>
    <xf numFmtId="0" fontId="32" fillId="0" borderId="61" xfId="0" applyFont="1" applyBorder="1" applyAlignment="1">
      <alignment horizontal="center" vertical="center"/>
    </xf>
    <xf numFmtId="0" fontId="32" fillId="0" borderId="62" xfId="0" applyFont="1" applyBorder="1" applyAlignment="1">
      <alignment horizontal="center" vertical="center"/>
    </xf>
    <xf numFmtId="0" fontId="32" fillId="0" borderId="60" xfId="0" applyFont="1" applyBorder="1" applyAlignment="1">
      <alignment horizontal="center" vertical="center"/>
    </xf>
    <xf numFmtId="0" fontId="31" fillId="4" borderId="61" xfId="0" applyFont="1" applyFill="1" applyBorder="1" applyAlignment="1">
      <alignment horizontal="center" vertical="center" wrapText="1"/>
    </xf>
    <xf numFmtId="0" fontId="31" fillId="4" borderId="71" xfId="0" applyFont="1" applyFill="1" applyBorder="1" applyAlignment="1">
      <alignment horizontal="center" vertical="center" wrapText="1"/>
    </xf>
    <xf numFmtId="1" fontId="31" fillId="4" borderId="60" xfId="1" applyNumberFormat="1" applyFont="1" applyFill="1" applyBorder="1" applyAlignment="1">
      <alignment horizontal="center" vertical="center"/>
    </xf>
    <xf numFmtId="1" fontId="31" fillId="4" borderId="70" xfId="1" applyNumberFormat="1" applyFont="1" applyFill="1" applyBorder="1" applyAlignment="1">
      <alignment horizontal="center" vertical="center"/>
    </xf>
  </cellXfs>
  <cellStyles count="7">
    <cellStyle name="Currency" xfId="1" builtinId="4"/>
    <cellStyle name="Currency 2" xfId="5"/>
    <cellStyle name="Hyperlink" xfId="3" builtinId="8"/>
    <cellStyle name="Normal" xfId="0" builtinId="0"/>
    <cellStyle name="Normal 3" xfId="4"/>
    <cellStyle name="Percent" xfId="2" builtinId="5"/>
    <cellStyle name="Percent 2" xfId="6"/>
  </cellStyles>
  <dxfs count="0"/>
  <tableStyles count="0" defaultTableStyle="TableStyleMedium2" defaultPivotStyle="PivotStyleLight16"/>
  <colors>
    <mruColors>
      <color rgb="FF58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xdr:col>
      <xdr:colOff>116541</xdr:colOff>
      <xdr:row>80</xdr:row>
      <xdr:rowOff>44824</xdr:rowOff>
    </xdr:from>
    <xdr:ext cx="914400" cy="411908"/>
    <mc:AlternateContent xmlns:mc="http://schemas.openxmlformats.org/markup-compatibility/2006" xmlns:a14="http://schemas.microsoft.com/office/drawing/2010/main">
      <mc:Choice Requires="a14">
        <xdr:sp macro="" textlink="">
          <xdr:nvSpPr>
            <xdr:cNvPr id="2" name="TextBox 1"/>
            <xdr:cNvSpPr txBox="1"/>
          </xdr:nvSpPr>
          <xdr:spPr>
            <a:xfrm>
              <a:off x="2483223" y="14388353"/>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a:rPr>
                      <m:t>𝑉</m:t>
                    </m:r>
                    <m:r>
                      <a:rPr lang="en-US" sz="1100" b="0" i="1">
                        <a:latin typeface="Cambria Math"/>
                      </a:rPr>
                      <m:t>=</m:t>
                    </m:r>
                    <m:f>
                      <m:fPr>
                        <m:ctrlPr>
                          <a:rPr lang="en-US" sz="1100" b="0" i="1">
                            <a:latin typeface="Cambria Math"/>
                          </a:rPr>
                        </m:ctrlPr>
                      </m:fPr>
                      <m:num>
                        <m:sSub>
                          <m:sSubPr>
                            <m:ctrlPr>
                              <a:rPr lang="en-US" sz="1100" b="0" i="1">
                                <a:latin typeface="Cambria Math"/>
                              </a:rPr>
                            </m:ctrlPr>
                          </m:sSubPr>
                          <m:e>
                            <m:r>
                              <a:rPr lang="en-US" sz="1100" b="0" i="1">
                                <a:latin typeface="Cambria Math"/>
                              </a:rPr>
                              <m:t>𝑉</m:t>
                            </m:r>
                          </m:e>
                          <m:sub>
                            <m:r>
                              <a:rPr lang="en-US" sz="1100" b="0" i="1">
                                <a:latin typeface="Cambria Math"/>
                              </a:rPr>
                              <m:t>0</m:t>
                            </m:r>
                          </m:sub>
                        </m:sSub>
                      </m:num>
                      <m:den>
                        <m:sSup>
                          <m:sSupPr>
                            <m:ctrlPr>
                              <a:rPr lang="en-US" sz="1100" b="0" i="1">
                                <a:latin typeface="Cambria Math"/>
                              </a:rPr>
                            </m:ctrlPr>
                          </m:sSupPr>
                          <m:e>
                            <m:r>
                              <a:rPr lang="en-US" sz="1100" b="0" i="1">
                                <a:latin typeface="Cambria Math"/>
                                <a:ea typeface="Cambria Math"/>
                              </a:rPr>
                              <m:t>𝛼</m:t>
                            </m:r>
                            <m:r>
                              <a:rPr lang="en-US" sz="1100" b="0" i="1">
                                <a:latin typeface="Cambria Math"/>
                              </a:rPr>
                              <m:t>𝑋</m:t>
                            </m:r>
                          </m:e>
                          <m:sup>
                            <m:r>
                              <a:rPr lang="en-US" sz="1100" b="0" i="1">
                                <a:latin typeface="Cambria Math"/>
                                <a:ea typeface="Cambria Math"/>
                              </a:rPr>
                              <m:t>𝛽</m:t>
                            </m:r>
                          </m:sup>
                        </m:sSup>
                      </m:den>
                    </m:f>
                  </m:oMath>
                </m:oMathPara>
              </a14:m>
              <a:endParaRPr lang="en-US" sz="1100"/>
            </a:p>
          </xdr:txBody>
        </xdr:sp>
      </mc:Choice>
      <mc:Fallback xmlns="">
        <xdr:sp macro="" textlink="">
          <xdr:nvSpPr>
            <xdr:cNvPr id="2" name="TextBox 1"/>
            <xdr:cNvSpPr txBox="1"/>
          </xdr:nvSpPr>
          <xdr:spPr>
            <a:xfrm>
              <a:off x="2483223" y="14388353"/>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en-US" sz="1100" b="0" i="0">
                  <a:latin typeface="Cambria Math"/>
                </a:rPr>
                <a:t>𝑉=𝑉_0/〖</a:t>
              </a:r>
              <a:r>
                <a:rPr lang="en-US" sz="1100" b="0" i="0">
                  <a:latin typeface="Cambria Math"/>
                  <a:ea typeface="Cambria Math"/>
                </a:rPr>
                <a:t>𝛼</a:t>
              </a:r>
              <a:r>
                <a:rPr lang="en-US" sz="1100" b="0" i="0">
                  <a:latin typeface="Cambria Math"/>
                </a:rPr>
                <a:t>𝑋〗^</a:t>
              </a:r>
              <a:r>
                <a:rPr lang="en-US" sz="1100" b="0" i="0">
                  <a:latin typeface="Cambria Math"/>
                  <a:ea typeface="Cambria Math"/>
                </a:rPr>
                <a:t>𝛽 </a:t>
              </a:r>
              <a:endParaRPr lang="en-US" sz="11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oneCellAnchor>
    <xdr:from>
      <xdr:col>2</xdr:col>
      <xdr:colOff>83820</xdr:colOff>
      <xdr:row>80</xdr:row>
      <xdr:rowOff>68580</xdr:rowOff>
    </xdr:from>
    <xdr:ext cx="914400" cy="411908"/>
    <mc:AlternateContent xmlns:mc="http://schemas.openxmlformats.org/markup-compatibility/2006" xmlns:a14="http://schemas.microsoft.com/office/drawing/2010/main">
      <mc:Choice Requires="a14">
        <xdr:sp macro="" textlink="">
          <xdr:nvSpPr>
            <xdr:cNvPr id="2" name="TextBox 1"/>
            <xdr:cNvSpPr txBox="1"/>
          </xdr:nvSpPr>
          <xdr:spPr>
            <a:xfrm>
              <a:off x="2453640" y="1418844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a:rPr>
                      <m:t>𝑉</m:t>
                    </m:r>
                    <m:r>
                      <a:rPr lang="en-US" sz="1100" b="0" i="1">
                        <a:latin typeface="Cambria Math"/>
                      </a:rPr>
                      <m:t>=</m:t>
                    </m:r>
                    <m:f>
                      <m:fPr>
                        <m:ctrlPr>
                          <a:rPr lang="en-US" sz="1100" b="0" i="1">
                            <a:latin typeface="Cambria Math"/>
                          </a:rPr>
                        </m:ctrlPr>
                      </m:fPr>
                      <m:num>
                        <m:sSub>
                          <m:sSubPr>
                            <m:ctrlPr>
                              <a:rPr lang="en-US" sz="1100" b="0" i="1">
                                <a:latin typeface="Cambria Math"/>
                              </a:rPr>
                            </m:ctrlPr>
                          </m:sSubPr>
                          <m:e>
                            <m:r>
                              <a:rPr lang="en-US" sz="1100" b="0" i="1">
                                <a:latin typeface="Cambria Math"/>
                              </a:rPr>
                              <m:t>𝑉</m:t>
                            </m:r>
                          </m:e>
                          <m:sub>
                            <m:r>
                              <a:rPr lang="en-US" sz="1100" b="0" i="1">
                                <a:latin typeface="Cambria Math"/>
                              </a:rPr>
                              <m:t>0</m:t>
                            </m:r>
                          </m:sub>
                        </m:sSub>
                      </m:num>
                      <m:den>
                        <m:sSup>
                          <m:sSupPr>
                            <m:ctrlPr>
                              <a:rPr lang="en-US" sz="1100" b="0" i="1">
                                <a:latin typeface="Cambria Math"/>
                              </a:rPr>
                            </m:ctrlPr>
                          </m:sSupPr>
                          <m:e>
                            <m:r>
                              <a:rPr lang="en-US" sz="1100" b="0" i="1">
                                <a:latin typeface="Cambria Math"/>
                                <a:ea typeface="Cambria Math"/>
                              </a:rPr>
                              <m:t>𝛼</m:t>
                            </m:r>
                            <m:r>
                              <a:rPr lang="en-US" sz="1100" b="0" i="1">
                                <a:latin typeface="Cambria Math"/>
                              </a:rPr>
                              <m:t>𝑋</m:t>
                            </m:r>
                          </m:e>
                          <m:sup>
                            <m:r>
                              <a:rPr lang="en-US" sz="1100" b="0" i="1">
                                <a:latin typeface="Cambria Math"/>
                                <a:ea typeface="Cambria Math"/>
                              </a:rPr>
                              <m:t>𝛽</m:t>
                            </m:r>
                          </m:sup>
                        </m:sSup>
                      </m:den>
                    </m:f>
                  </m:oMath>
                </m:oMathPara>
              </a14:m>
              <a:endParaRPr lang="en-US" sz="1100"/>
            </a:p>
          </xdr:txBody>
        </xdr:sp>
      </mc:Choice>
      <mc:Fallback xmlns="">
        <xdr:sp macro="" textlink="">
          <xdr:nvSpPr>
            <xdr:cNvPr id="2" name="TextBox 1"/>
            <xdr:cNvSpPr txBox="1"/>
          </xdr:nvSpPr>
          <xdr:spPr>
            <a:xfrm>
              <a:off x="2453640" y="1418844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en-US" sz="1100" b="0" i="0">
                  <a:latin typeface="Cambria Math"/>
                </a:rPr>
                <a:t>𝑉=𝑉_0/〖</a:t>
              </a:r>
              <a:r>
                <a:rPr lang="en-US" sz="1100" b="0" i="0">
                  <a:latin typeface="Cambria Math"/>
                  <a:ea typeface="Cambria Math"/>
                </a:rPr>
                <a:t>𝛼</a:t>
              </a:r>
              <a:r>
                <a:rPr lang="en-US" sz="1100" b="0" i="0">
                  <a:latin typeface="Cambria Math"/>
                </a:rPr>
                <a:t>𝑋〗^</a:t>
              </a:r>
              <a:r>
                <a:rPr lang="en-US" sz="1100" b="0" i="0">
                  <a:latin typeface="Cambria Math"/>
                  <a:ea typeface="Cambria Math"/>
                </a:rPr>
                <a:t>𝛽 </a:t>
              </a:r>
              <a:endParaRPr lang="en-US" sz="1100"/>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oneCellAnchor>
    <xdr:from>
      <xdr:col>2</xdr:col>
      <xdr:colOff>71717</xdr:colOff>
      <xdr:row>80</xdr:row>
      <xdr:rowOff>71718</xdr:rowOff>
    </xdr:from>
    <xdr:ext cx="914400" cy="411908"/>
    <mc:AlternateContent xmlns:mc="http://schemas.openxmlformats.org/markup-compatibility/2006" xmlns:a14="http://schemas.microsoft.com/office/drawing/2010/main">
      <mc:Choice Requires="a14">
        <xdr:sp macro="" textlink="">
          <xdr:nvSpPr>
            <xdr:cNvPr id="2" name="TextBox 1"/>
            <xdr:cNvSpPr txBox="1"/>
          </xdr:nvSpPr>
          <xdr:spPr>
            <a:xfrm>
              <a:off x="2438399" y="14415247"/>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a:rPr>
                      <m:t>𝑉</m:t>
                    </m:r>
                    <m:r>
                      <a:rPr lang="en-US" sz="1100" b="0" i="1">
                        <a:latin typeface="Cambria Math"/>
                      </a:rPr>
                      <m:t>=</m:t>
                    </m:r>
                    <m:f>
                      <m:fPr>
                        <m:ctrlPr>
                          <a:rPr lang="en-US" sz="1100" b="0" i="1">
                            <a:latin typeface="Cambria Math"/>
                          </a:rPr>
                        </m:ctrlPr>
                      </m:fPr>
                      <m:num>
                        <m:sSub>
                          <m:sSubPr>
                            <m:ctrlPr>
                              <a:rPr lang="en-US" sz="1100" b="0" i="1">
                                <a:latin typeface="Cambria Math"/>
                              </a:rPr>
                            </m:ctrlPr>
                          </m:sSubPr>
                          <m:e>
                            <m:r>
                              <a:rPr lang="en-US" sz="1100" b="0" i="1">
                                <a:latin typeface="Cambria Math"/>
                              </a:rPr>
                              <m:t>𝑉</m:t>
                            </m:r>
                          </m:e>
                          <m:sub>
                            <m:r>
                              <a:rPr lang="en-US" sz="1100" b="0" i="1">
                                <a:latin typeface="Cambria Math"/>
                              </a:rPr>
                              <m:t>0</m:t>
                            </m:r>
                          </m:sub>
                        </m:sSub>
                      </m:num>
                      <m:den>
                        <m:sSup>
                          <m:sSupPr>
                            <m:ctrlPr>
                              <a:rPr lang="en-US" sz="1100" b="0" i="1">
                                <a:latin typeface="Cambria Math"/>
                              </a:rPr>
                            </m:ctrlPr>
                          </m:sSupPr>
                          <m:e>
                            <m:r>
                              <a:rPr lang="en-US" sz="1100" b="0" i="1">
                                <a:latin typeface="Cambria Math"/>
                                <a:ea typeface="Cambria Math"/>
                              </a:rPr>
                              <m:t>𝛼</m:t>
                            </m:r>
                            <m:r>
                              <a:rPr lang="en-US" sz="1100" b="0" i="1">
                                <a:latin typeface="Cambria Math"/>
                              </a:rPr>
                              <m:t>𝑋</m:t>
                            </m:r>
                          </m:e>
                          <m:sup>
                            <m:r>
                              <a:rPr lang="en-US" sz="1100" b="0" i="1">
                                <a:latin typeface="Cambria Math"/>
                                <a:ea typeface="Cambria Math"/>
                              </a:rPr>
                              <m:t>𝛽</m:t>
                            </m:r>
                          </m:sup>
                        </m:sSup>
                      </m:den>
                    </m:f>
                  </m:oMath>
                </m:oMathPara>
              </a14:m>
              <a:endParaRPr lang="en-US" sz="1100"/>
            </a:p>
          </xdr:txBody>
        </xdr:sp>
      </mc:Choice>
      <mc:Fallback xmlns="">
        <xdr:sp macro="" textlink="">
          <xdr:nvSpPr>
            <xdr:cNvPr id="2" name="TextBox 1"/>
            <xdr:cNvSpPr txBox="1"/>
          </xdr:nvSpPr>
          <xdr:spPr>
            <a:xfrm>
              <a:off x="2438399" y="14415247"/>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en-US" sz="1100" b="0" i="0">
                  <a:latin typeface="Cambria Math"/>
                </a:rPr>
                <a:t>𝑉=𝑉_0/〖</a:t>
              </a:r>
              <a:r>
                <a:rPr lang="en-US" sz="1100" b="0" i="0">
                  <a:latin typeface="Cambria Math"/>
                  <a:ea typeface="Cambria Math"/>
                </a:rPr>
                <a:t>𝛼</a:t>
              </a:r>
              <a:r>
                <a:rPr lang="en-US" sz="1100" b="0" i="0">
                  <a:latin typeface="Cambria Math"/>
                </a:rPr>
                <a:t>𝑋〗^</a:t>
              </a:r>
              <a:r>
                <a:rPr lang="en-US" sz="1100" b="0" i="0">
                  <a:latin typeface="Cambria Math"/>
                  <a:ea typeface="Cambria Math"/>
                </a:rPr>
                <a:t>𝛽 </a:t>
              </a:r>
              <a:endParaRPr lang="en-US" sz="11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2</xdr:col>
      <xdr:colOff>76200</xdr:colOff>
      <xdr:row>80</xdr:row>
      <xdr:rowOff>53340</xdr:rowOff>
    </xdr:from>
    <xdr:ext cx="914400" cy="411908"/>
    <mc:AlternateContent xmlns:mc="http://schemas.openxmlformats.org/markup-compatibility/2006" xmlns:a14="http://schemas.microsoft.com/office/drawing/2010/main">
      <mc:Choice Requires="a14">
        <xdr:sp macro="" textlink="">
          <xdr:nvSpPr>
            <xdr:cNvPr id="2" name="TextBox 1"/>
            <xdr:cNvSpPr txBox="1"/>
          </xdr:nvSpPr>
          <xdr:spPr>
            <a:xfrm>
              <a:off x="2446020" y="1417320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a:rPr>
                      <m:t>𝑉</m:t>
                    </m:r>
                    <m:r>
                      <a:rPr lang="en-US" sz="1100" b="0" i="1">
                        <a:latin typeface="Cambria Math"/>
                      </a:rPr>
                      <m:t>=</m:t>
                    </m:r>
                    <m:f>
                      <m:fPr>
                        <m:ctrlPr>
                          <a:rPr lang="en-US" sz="1100" b="0" i="1">
                            <a:latin typeface="Cambria Math"/>
                          </a:rPr>
                        </m:ctrlPr>
                      </m:fPr>
                      <m:num>
                        <m:sSub>
                          <m:sSubPr>
                            <m:ctrlPr>
                              <a:rPr lang="en-US" sz="1100" b="0" i="1">
                                <a:latin typeface="Cambria Math"/>
                              </a:rPr>
                            </m:ctrlPr>
                          </m:sSubPr>
                          <m:e>
                            <m:r>
                              <a:rPr lang="en-US" sz="1100" b="0" i="1">
                                <a:latin typeface="Cambria Math"/>
                              </a:rPr>
                              <m:t>𝑉</m:t>
                            </m:r>
                          </m:e>
                          <m:sub>
                            <m:r>
                              <a:rPr lang="en-US" sz="1100" b="0" i="1">
                                <a:latin typeface="Cambria Math"/>
                              </a:rPr>
                              <m:t>0</m:t>
                            </m:r>
                          </m:sub>
                        </m:sSub>
                      </m:num>
                      <m:den>
                        <m:sSup>
                          <m:sSupPr>
                            <m:ctrlPr>
                              <a:rPr lang="en-US" sz="1100" b="0" i="1">
                                <a:latin typeface="Cambria Math"/>
                              </a:rPr>
                            </m:ctrlPr>
                          </m:sSupPr>
                          <m:e>
                            <m:r>
                              <a:rPr lang="en-US" sz="1100" b="0" i="1">
                                <a:latin typeface="Cambria Math"/>
                                <a:ea typeface="Cambria Math"/>
                              </a:rPr>
                              <m:t>𝛼</m:t>
                            </m:r>
                            <m:r>
                              <a:rPr lang="en-US" sz="1100" b="0" i="1">
                                <a:latin typeface="Cambria Math"/>
                              </a:rPr>
                              <m:t>𝑋</m:t>
                            </m:r>
                          </m:e>
                          <m:sup>
                            <m:r>
                              <a:rPr lang="en-US" sz="1100" b="0" i="1">
                                <a:latin typeface="Cambria Math"/>
                                <a:ea typeface="Cambria Math"/>
                              </a:rPr>
                              <m:t>𝛽</m:t>
                            </m:r>
                          </m:sup>
                        </m:sSup>
                      </m:den>
                    </m:f>
                  </m:oMath>
                </m:oMathPara>
              </a14:m>
              <a:endParaRPr lang="en-US" sz="1100"/>
            </a:p>
          </xdr:txBody>
        </xdr:sp>
      </mc:Choice>
      <mc:Fallback xmlns="">
        <xdr:sp macro="" textlink="">
          <xdr:nvSpPr>
            <xdr:cNvPr id="2" name="TextBox 1"/>
            <xdr:cNvSpPr txBox="1"/>
          </xdr:nvSpPr>
          <xdr:spPr>
            <a:xfrm>
              <a:off x="2446020" y="1417320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en-US" sz="1100" b="0" i="0">
                  <a:latin typeface="Cambria Math"/>
                </a:rPr>
                <a:t>𝑉=𝑉_0/〖</a:t>
              </a:r>
              <a:r>
                <a:rPr lang="en-US" sz="1100" b="0" i="0">
                  <a:latin typeface="Cambria Math"/>
                  <a:ea typeface="Cambria Math"/>
                </a:rPr>
                <a:t>𝛼</a:t>
              </a:r>
              <a:r>
                <a:rPr lang="en-US" sz="1100" b="0" i="0">
                  <a:latin typeface="Cambria Math"/>
                </a:rPr>
                <a:t>𝑋〗^</a:t>
              </a:r>
              <a:r>
                <a:rPr lang="en-US" sz="1100" b="0" i="0">
                  <a:latin typeface="Cambria Math"/>
                  <a:ea typeface="Cambria Math"/>
                </a:rPr>
                <a:t>𝛽 </a:t>
              </a:r>
              <a:endParaRPr lang="en-US" sz="1100"/>
            </a:p>
          </xdr:txBody>
        </xdr:sp>
      </mc:Fallback>
    </mc:AlternateContent>
    <xdr:clientData/>
  </xdr:oneCellAnchor>
</xdr:wsDr>
</file>

<file path=xl/drawings/drawing5.xml><?xml version="1.0" encoding="utf-8"?>
<xdr:wsDr xmlns:xdr="http://schemas.openxmlformats.org/drawingml/2006/spreadsheetDrawing" xmlns:a="http://schemas.openxmlformats.org/drawingml/2006/main">
  <xdr:oneCellAnchor>
    <xdr:from>
      <xdr:col>2</xdr:col>
      <xdr:colOff>106680</xdr:colOff>
      <xdr:row>80</xdr:row>
      <xdr:rowOff>87630</xdr:rowOff>
    </xdr:from>
    <xdr:ext cx="914400" cy="411908"/>
    <mc:AlternateContent xmlns:mc="http://schemas.openxmlformats.org/markup-compatibility/2006" xmlns:a14="http://schemas.microsoft.com/office/drawing/2010/main">
      <mc:Choice Requires="a14">
        <xdr:sp macro="" textlink="">
          <xdr:nvSpPr>
            <xdr:cNvPr id="2" name="TextBox 1"/>
            <xdr:cNvSpPr txBox="1"/>
          </xdr:nvSpPr>
          <xdr:spPr>
            <a:xfrm>
              <a:off x="2476500" y="1420749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a:rPr>
                      <m:t>𝑉</m:t>
                    </m:r>
                    <m:r>
                      <a:rPr lang="en-US" sz="1100" b="0" i="1">
                        <a:latin typeface="Cambria Math"/>
                      </a:rPr>
                      <m:t>=</m:t>
                    </m:r>
                    <m:f>
                      <m:fPr>
                        <m:ctrlPr>
                          <a:rPr lang="en-US" sz="1100" b="0" i="1">
                            <a:latin typeface="Cambria Math"/>
                          </a:rPr>
                        </m:ctrlPr>
                      </m:fPr>
                      <m:num>
                        <m:sSub>
                          <m:sSubPr>
                            <m:ctrlPr>
                              <a:rPr lang="en-US" sz="1100" b="0" i="1">
                                <a:latin typeface="Cambria Math"/>
                              </a:rPr>
                            </m:ctrlPr>
                          </m:sSubPr>
                          <m:e>
                            <m:r>
                              <a:rPr lang="en-US" sz="1100" b="0" i="1">
                                <a:latin typeface="Cambria Math"/>
                              </a:rPr>
                              <m:t>𝑉</m:t>
                            </m:r>
                          </m:e>
                          <m:sub>
                            <m:r>
                              <a:rPr lang="en-US" sz="1100" b="0" i="1">
                                <a:latin typeface="Cambria Math"/>
                              </a:rPr>
                              <m:t>0</m:t>
                            </m:r>
                          </m:sub>
                        </m:sSub>
                      </m:num>
                      <m:den>
                        <m:sSup>
                          <m:sSupPr>
                            <m:ctrlPr>
                              <a:rPr lang="en-US" sz="1100" b="0" i="1">
                                <a:latin typeface="Cambria Math"/>
                              </a:rPr>
                            </m:ctrlPr>
                          </m:sSupPr>
                          <m:e>
                            <m:r>
                              <a:rPr lang="en-US" sz="1100" b="0" i="1">
                                <a:latin typeface="Cambria Math"/>
                                <a:ea typeface="Cambria Math"/>
                              </a:rPr>
                              <m:t>𝛼</m:t>
                            </m:r>
                            <m:r>
                              <a:rPr lang="en-US" sz="1100" b="0" i="1">
                                <a:latin typeface="Cambria Math"/>
                              </a:rPr>
                              <m:t>𝑋</m:t>
                            </m:r>
                          </m:e>
                          <m:sup>
                            <m:r>
                              <a:rPr lang="en-US" sz="1100" b="0" i="1">
                                <a:latin typeface="Cambria Math"/>
                                <a:ea typeface="Cambria Math"/>
                              </a:rPr>
                              <m:t>𝛽</m:t>
                            </m:r>
                          </m:sup>
                        </m:sSup>
                      </m:den>
                    </m:f>
                  </m:oMath>
                </m:oMathPara>
              </a14:m>
              <a:endParaRPr lang="en-US" sz="1100"/>
            </a:p>
          </xdr:txBody>
        </xdr:sp>
      </mc:Choice>
      <mc:Fallback xmlns="">
        <xdr:sp macro="" textlink="">
          <xdr:nvSpPr>
            <xdr:cNvPr id="2" name="TextBox 1"/>
            <xdr:cNvSpPr txBox="1"/>
          </xdr:nvSpPr>
          <xdr:spPr>
            <a:xfrm>
              <a:off x="2476500" y="1420749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en-US" sz="1100" b="0" i="0">
                  <a:latin typeface="Cambria Math"/>
                </a:rPr>
                <a:t>𝑉=𝑉_0/〖</a:t>
              </a:r>
              <a:r>
                <a:rPr lang="en-US" sz="1100" b="0" i="0">
                  <a:latin typeface="Cambria Math"/>
                  <a:ea typeface="Cambria Math"/>
                </a:rPr>
                <a:t>𝛼</a:t>
              </a:r>
              <a:r>
                <a:rPr lang="en-US" sz="1100" b="0" i="0">
                  <a:latin typeface="Cambria Math"/>
                </a:rPr>
                <a:t>𝑋〗^</a:t>
              </a:r>
              <a:r>
                <a:rPr lang="en-US" sz="1100" b="0" i="0">
                  <a:latin typeface="Cambria Math"/>
                  <a:ea typeface="Cambria Math"/>
                </a:rPr>
                <a:t>𝛽 </a:t>
              </a:r>
              <a:endParaRPr lang="en-US" sz="1100"/>
            </a:p>
          </xdr:txBody>
        </xdr:sp>
      </mc:Fallback>
    </mc:AlternateContent>
    <xdr:clientData/>
  </xdr:oneCellAnchor>
</xdr:wsDr>
</file>

<file path=xl/drawings/drawing6.xml><?xml version="1.0" encoding="utf-8"?>
<xdr:wsDr xmlns:xdr="http://schemas.openxmlformats.org/drawingml/2006/spreadsheetDrawing" xmlns:a="http://schemas.openxmlformats.org/drawingml/2006/main">
  <xdr:oneCellAnchor>
    <xdr:from>
      <xdr:col>2</xdr:col>
      <xdr:colOff>45720</xdr:colOff>
      <xdr:row>80</xdr:row>
      <xdr:rowOff>76200</xdr:rowOff>
    </xdr:from>
    <xdr:ext cx="914400" cy="411908"/>
    <mc:AlternateContent xmlns:mc="http://schemas.openxmlformats.org/markup-compatibility/2006" xmlns:a14="http://schemas.microsoft.com/office/drawing/2010/main">
      <mc:Choice Requires="a14">
        <xdr:sp macro="" textlink="">
          <xdr:nvSpPr>
            <xdr:cNvPr id="2" name="TextBox 1"/>
            <xdr:cNvSpPr txBox="1"/>
          </xdr:nvSpPr>
          <xdr:spPr>
            <a:xfrm>
              <a:off x="2415540" y="1419606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a:rPr>
                      <m:t>𝑉</m:t>
                    </m:r>
                    <m:r>
                      <a:rPr lang="en-US" sz="1100" b="0" i="1">
                        <a:latin typeface="Cambria Math"/>
                      </a:rPr>
                      <m:t>=</m:t>
                    </m:r>
                    <m:f>
                      <m:fPr>
                        <m:ctrlPr>
                          <a:rPr lang="en-US" sz="1100" b="0" i="1">
                            <a:latin typeface="Cambria Math"/>
                          </a:rPr>
                        </m:ctrlPr>
                      </m:fPr>
                      <m:num>
                        <m:sSub>
                          <m:sSubPr>
                            <m:ctrlPr>
                              <a:rPr lang="en-US" sz="1100" b="0" i="1">
                                <a:latin typeface="Cambria Math"/>
                              </a:rPr>
                            </m:ctrlPr>
                          </m:sSubPr>
                          <m:e>
                            <m:r>
                              <a:rPr lang="en-US" sz="1100" b="0" i="1">
                                <a:latin typeface="Cambria Math"/>
                              </a:rPr>
                              <m:t>𝑉</m:t>
                            </m:r>
                          </m:e>
                          <m:sub>
                            <m:r>
                              <a:rPr lang="en-US" sz="1100" b="0" i="1">
                                <a:latin typeface="Cambria Math"/>
                              </a:rPr>
                              <m:t>0</m:t>
                            </m:r>
                          </m:sub>
                        </m:sSub>
                      </m:num>
                      <m:den>
                        <m:sSup>
                          <m:sSupPr>
                            <m:ctrlPr>
                              <a:rPr lang="en-US" sz="1100" b="0" i="1">
                                <a:latin typeface="Cambria Math"/>
                              </a:rPr>
                            </m:ctrlPr>
                          </m:sSupPr>
                          <m:e>
                            <m:r>
                              <a:rPr lang="en-US" sz="1100" b="0" i="1">
                                <a:latin typeface="Cambria Math"/>
                                <a:ea typeface="Cambria Math"/>
                              </a:rPr>
                              <m:t>𝛼</m:t>
                            </m:r>
                            <m:r>
                              <a:rPr lang="en-US" sz="1100" b="0" i="1">
                                <a:latin typeface="Cambria Math"/>
                              </a:rPr>
                              <m:t>𝑋</m:t>
                            </m:r>
                          </m:e>
                          <m:sup>
                            <m:r>
                              <a:rPr lang="en-US" sz="1100" b="0" i="1">
                                <a:latin typeface="Cambria Math"/>
                                <a:ea typeface="Cambria Math"/>
                              </a:rPr>
                              <m:t>𝛽</m:t>
                            </m:r>
                          </m:sup>
                        </m:sSup>
                      </m:den>
                    </m:f>
                  </m:oMath>
                </m:oMathPara>
              </a14:m>
              <a:endParaRPr lang="en-US" sz="1100"/>
            </a:p>
          </xdr:txBody>
        </xdr:sp>
      </mc:Choice>
      <mc:Fallback xmlns="">
        <xdr:sp macro="" textlink="">
          <xdr:nvSpPr>
            <xdr:cNvPr id="2" name="TextBox 1"/>
            <xdr:cNvSpPr txBox="1"/>
          </xdr:nvSpPr>
          <xdr:spPr>
            <a:xfrm>
              <a:off x="2415540" y="1419606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en-US" sz="1100" b="0" i="0">
                  <a:latin typeface="Cambria Math"/>
                </a:rPr>
                <a:t>𝑉=𝑉_0/〖</a:t>
              </a:r>
              <a:r>
                <a:rPr lang="en-US" sz="1100" b="0" i="0">
                  <a:latin typeface="Cambria Math"/>
                  <a:ea typeface="Cambria Math"/>
                </a:rPr>
                <a:t>𝛼</a:t>
              </a:r>
              <a:r>
                <a:rPr lang="en-US" sz="1100" b="0" i="0">
                  <a:latin typeface="Cambria Math"/>
                </a:rPr>
                <a:t>𝑋〗^</a:t>
              </a:r>
              <a:r>
                <a:rPr lang="en-US" sz="1100" b="0" i="0">
                  <a:latin typeface="Cambria Math"/>
                  <a:ea typeface="Cambria Math"/>
                </a:rPr>
                <a:t>𝛽 </a:t>
              </a:r>
              <a:endParaRPr lang="en-US" sz="1100"/>
            </a:p>
          </xdr:txBody>
        </xdr:sp>
      </mc:Fallback>
    </mc:AlternateContent>
    <xdr:clientData/>
  </xdr:oneCellAnchor>
</xdr:wsDr>
</file>

<file path=xl/drawings/drawing7.xml><?xml version="1.0" encoding="utf-8"?>
<xdr:wsDr xmlns:xdr="http://schemas.openxmlformats.org/drawingml/2006/spreadsheetDrawing" xmlns:a="http://schemas.openxmlformats.org/drawingml/2006/main">
  <xdr:oneCellAnchor>
    <xdr:from>
      <xdr:col>2</xdr:col>
      <xdr:colOff>53340</xdr:colOff>
      <xdr:row>80</xdr:row>
      <xdr:rowOff>60960</xdr:rowOff>
    </xdr:from>
    <xdr:ext cx="914400" cy="411908"/>
    <mc:AlternateContent xmlns:mc="http://schemas.openxmlformats.org/markup-compatibility/2006" xmlns:a14="http://schemas.microsoft.com/office/drawing/2010/main">
      <mc:Choice Requires="a14">
        <xdr:sp macro="" textlink="">
          <xdr:nvSpPr>
            <xdr:cNvPr id="2" name="TextBox 1"/>
            <xdr:cNvSpPr txBox="1"/>
          </xdr:nvSpPr>
          <xdr:spPr>
            <a:xfrm>
              <a:off x="2423160" y="1418082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a:rPr>
                      <m:t>𝑉</m:t>
                    </m:r>
                    <m:r>
                      <a:rPr lang="en-US" sz="1100" b="0" i="1">
                        <a:latin typeface="Cambria Math"/>
                      </a:rPr>
                      <m:t>=</m:t>
                    </m:r>
                    <m:f>
                      <m:fPr>
                        <m:ctrlPr>
                          <a:rPr lang="en-US" sz="1100" b="0" i="1">
                            <a:latin typeface="Cambria Math"/>
                          </a:rPr>
                        </m:ctrlPr>
                      </m:fPr>
                      <m:num>
                        <m:sSub>
                          <m:sSubPr>
                            <m:ctrlPr>
                              <a:rPr lang="en-US" sz="1100" b="0" i="1">
                                <a:latin typeface="Cambria Math"/>
                              </a:rPr>
                            </m:ctrlPr>
                          </m:sSubPr>
                          <m:e>
                            <m:r>
                              <a:rPr lang="en-US" sz="1100" b="0" i="1">
                                <a:latin typeface="Cambria Math"/>
                              </a:rPr>
                              <m:t>𝑉</m:t>
                            </m:r>
                          </m:e>
                          <m:sub>
                            <m:r>
                              <a:rPr lang="en-US" sz="1100" b="0" i="1">
                                <a:latin typeface="Cambria Math"/>
                              </a:rPr>
                              <m:t>0</m:t>
                            </m:r>
                          </m:sub>
                        </m:sSub>
                      </m:num>
                      <m:den>
                        <m:sSup>
                          <m:sSupPr>
                            <m:ctrlPr>
                              <a:rPr lang="en-US" sz="1100" b="0" i="1">
                                <a:latin typeface="Cambria Math"/>
                              </a:rPr>
                            </m:ctrlPr>
                          </m:sSupPr>
                          <m:e>
                            <m:r>
                              <a:rPr lang="en-US" sz="1100" b="0" i="1">
                                <a:latin typeface="Cambria Math"/>
                                <a:ea typeface="Cambria Math"/>
                              </a:rPr>
                              <m:t>𝛼</m:t>
                            </m:r>
                            <m:r>
                              <a:rPr lang="en-US" sz="1100" b="0" i="1">
                                <a:latin typeface="Cambria Math"/>
                              </a:rPr>
                              <m:t>𝑋</m:t>
                            </m:r>
                          </m:e>
                          <m:sup>
                            <m:r>
                              <a:rPr lang="en-US" sz="1100" b="0" i="1">
                                <a:latin typeface="Cambria Math"/>
                                <a:ea typeface="Cambria Math"/>
                              </a:rPr>
                              <m:t>𝛽</m:t>
                            </m:r>
                          </m:sup>
                        </m:sSup>
                      </m:den>
                    </m:f>
                  </m:oMath>
                </m:oMathPara>
              </a14:m>
              <a:endParaRPr lang="en-US" sz="1100"/>
            </a:p>
          </xdr:txBody>
        </xdr:sp>
      </mc:Choice>
      <mc:Fallback xmlns="">
        <xdr:sp macro="" textlink="">
          <xdr:nvSpPr>
            <xdr:cNvPr id="2" name="TextBox 1"/>
            <xdr:cNvSpPr txBox="1"/>
          </xdr:nvSpPr>
          <xdr:spPr>
            <a:xfrm>
              <a:off x="2423160" y="1418082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en-US" sz="1100" b="0" i="0">
                  <a:latin typeface="Cambria Math"/>
                </a:rPr>
                <a:t>𝑉=𝑉_0/〖</a:t>
              </a:r>
              <a:r>
                <a:rPr lang="en-US" sz="1100" b="0" i="0">
                  <a:latin typeface="Cambria Math"/>
                  <a:ea typeface="Cambria Math"/>
                </a:rPr>
                <a:t>𝛼</a:t>
              </a:r>
              <a:r>
                <a:rPr lang="en-US" sz="1100" b="0" i="0">
                  <a:latin typeface="Cambria Math"/>
                </a:rPr>
                <a:t>𝑋〗^</a:t>
              </a:r>
              <a:r>
                <a:rPr lang="en-US" sz="1100" b="0" i="0">
                  <a:latin typeface="Cambria Math"/>
                  <a:ea typeface="Cambria Math"/>
                </a:rPr>
                <a:t>𝛽 </a:t>
              </a:r>
              <a:endParaRPr lang="en-US" sz="1100"/>
            </a:p>
          </xdr:txBody>
        </xdr:sp>
      </mc:Fallback>
    </mc:AlternateContent>
    <xdr:clientData/>
  </xdr:oneCellAnchor>
</xdr:wsDr>
</file>

<file path=xl/drawings/drawing8.xml><?xml version="1.0" encoding="utf-8"?>
<xdr:wsDr xmlns:xdr="http://schemas.openxmlformats.org/drawingml/2006/spreadsheetDrawing" xmlns:a="http://schemas.openxmlformats.org/drawingml/2006/main">
  <xdr:oneCellAnchor>
    <xdr:from>
      <xdr:col>1</xdr:col>
      <xdr:colOff>731520</xdr:colOff>
      <xdr:row>80</xdr:row>
      <xdr:rowOff>53340</xdr:rowOff>
    </xdr:from>
    <xdr:ext cx="914400" cy="411908"/>
    <mc:AlternateContent xmlns:mc="http://schemas.openxmlformats.org/markup-compatibility/2006" xmlns:a14="http://schemas.microsoft.com/office/drawing/2010/main">
      <mc:Choice Requires="a14">
        <xdr:sp macro="" textlink="">
          <xdr:nvSpPr>
            <xdr:cNvPr id="2" name="TextBox 1"/>
            <xdr:cNvSpPr txBox="1"/>
          </xdr:nvSpPr>
          <xdr:spPr>
            <a:xfrm>
              <a:off x="2362200" y="1417320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a:rPr>
                      <m:t>𝑉</m:t>
                    </m:r>
                    <m:r>
                      <a:rPr lang="en-US" sz="1100" b="0" i="1">
                        <a:latin typeface="Cambria Math"/>
                      </a:rPr>
                      <m:t>=</m:t>
                    </m:r>
                    <m:f>
                      <m:fPr>
                        <m:ctrlPr>
                          <a:rPr lang="en-US" sz="1100" b="0" i="1">
                            <a:latin typeface="Cambria Math"/>
                          </a:rPr>
                        </m:ctrlPr>
                      </m:fPr>
                      <m:num>
                        <m:sSub>
                          <m:sSubPr>
                            <m:ctrlPr>
                              <a:rPr lang="en-US" sz="1100" b="0" i="1">
                                <a:latin typeface="Cambria Math"/>
                              </a:rPr>
                            </m:ctrlPr>
                          </m:sSubPr>
                          <m:e>
                            <m:r>
                              <a:rPr lang="en-US" sz="1100" b="0" i="1">
                                <a:latin typeface="Cambria Math"/>
                              </a:rPr>
                              <m:t>𝑉</m:t>
                            </m:r>
                          </m:e>
                          <m:sub>
                            <m:r>
                              <a:rPr lang="en-US" sz="1100" b="0" i="1">
                                <a:latin typeface="Cambria Math"/>
                              </a:rPr>
                              <m:t>0</m:t>
                            </m:r>
                          </m:sub>
                        </m:sSub>
                      </m:num>
                      <m:den>
                        <m:sSup>
                          <m:sSupPr>
                            <m:ctrlPr>
                              <a:rPr lang="en-US" sz="1100" b="0" i="1">
                                <a:latin typeface="Cambria Math"/>
                              </a:rPr>
                            </m:ctrlPr>
                          </m:sSupPr>
                          <m:e>
                            <m:r>
                              <a:rPr lang="en-US" sz="1100" b="0" i="1">
                                <a:latin typeface="Cambria Math"/>
                                <a:ea typeface="Cambria Math"/>
                              </a:rPr>
                              <m:t>𝛼</m:t>
                            </m:r>
                            <m:r>
                              <a:rPr lang="en-US" sz="1100" b="0" i="1">
                                <a:latin typeface="Cambria Math"/>
                              </a:rPr>
                              <m:t>𝑋</m:t>
                            </m:r>
                          </m:e>
                          <m:sup>
                            <m:r>
                              <a:rPr lang="en-US" sz="1100" b="0" i="1">
                                <a:latin typeface="Cambria Math"/>
                                <a:ea typeface="Cambria Math"/>
                              </a:rPr>
                              <m:t>𝛽</m:t>
                            </m:r>
                          </m:sup>
                        </m:sSup>
                      </m:den>
                    </m:f>
                  </m:oMath>
                </m:oMathPara>
              </a14:m>
              <a:endParaRPr lang="en-US" sz="1100"/>
            </a:p>
          </xdr:txBody>
        </xdr:sp>
      </mc:Choice>
      <mc:Fallback xmlns="">
        <xdr:sp macro="" textlink="">
          <xdr:nvSpPr>
            <xdr:cNvPr id="2" name="TextBox 1"/>
            <xdr:cNvSpPr txBox="1"/>
          </xdr:nvSpPr>
          <xdr:spPr>
            <a:xfrm>
              <a:off x="2362200" y="14173200"/>
              <a:ext cx="914400" cy="411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r>
                <a:rPr lang="en-US" sz="1100" b="0" i="0">
                  <a:latin typeface="Cambria Math"/>
                </a:rPr>
                <a:t>𝑉=𝑉_0/〖</a:t>
              </a:r>
              <a:r>
                <a:rPr lang="en-US" sz="1100" b="0" i="0">
                  <a:latin typeface="Cambria Math"/>
                  <a:ea typeface="Cambria Math"/>
                </a:rPr>
                <a:t>𝛼</a:t>
              </a:r>
              <a:r>
                <a:rPr lang="en-US" sz="1100" b="0" i="0">
                  <a:latin typeface="Cambria Math"/>
                </a:rPr>
                <a:t>𝑋〗^</a:t>
              </a:r>
              <a:r>
                <a:rPr lang="en-US" sz="1100" b="0" i="0">
                  <a:latin typeface="Cambria Math"/>
                  <a:ea typeface="Cambria Math"/>
                </a:rPr>
                <a:t>𝛽 </a:t>
              </a:r>
              <a:endParaRPr lang="en-US" sz="1100"/>
            </a:p>
          </xdr:txBody>
        </xdr:sp>
      </mc:Fallback>
    </mc:AlternateContent>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www.nhtsa.gov/staticfiles/rulemaking/pdf/cafe/FRIA_2017-2025.pdf" TargetMode="External"/><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B2:W65"/>
  <sheetViews>
    <sheetView zoomScale="85" zoomScaleNormal="85" workbookViewId="0">
      <selection activeCell="L51" sqref="L51"/>
    </sheetView>
  </sheetViews>
  <sheetFormatPr defaultColWidth="8.85546875" defaultRowHeight="15" customHeight="1" x14ac:dyDescent="0.25"/>
  <cols>
    <col min="1" max="1" width="3.7109375" style="423" customWidth="1"/>
    <col min="2" max="5" width="15.7109375" style="607" customWidth="1"/>
    <col min="6" max="6" width="15.7109375" style="423" customWidth="1"/>
    <col min="7" max="10" width="15.7109375" style="607" customWidth="1"/>
    <col min="11" max="23" width="15.7109375" style="423" customWidth="1"/>
    <col min="24" max="16384" width="8.85546875" style="423"/>
  </cols>
  <sheetData>
    <row r="2" spans="2:23" ht="15" customHeight="1" x14ac:dyDescent="0.25">
      <c r="B2" s="848" t="s">
        <v>479</v>
      </c>
      <c r="C2" s="848"/>
      <c r="D2" s="848"/>
      <c r="E2" s="848"/>
      <c r="G2" s="848" t="s">
        <v>472</v>
      </c>
      <c r="H2" s="848"/>
      <c r="I2" s="848"/>
      <c r="J2" s="848"/>
      <c r="K2" s="848"/>
      <c r="M2" s="848" t="s">
        <v>474</v>
      </c>
      <c r="N2" s="848"/>
      <c r="O2" s="848"/>
      <c r="P2" s="848"/>
      <c r="Q2" s="848"/>
      <c r="S2" s="848" t="s">
        <v>475</v>
      </c>
      <c r="T2" s="848"/>
      <c r="U2" s="848"/>
      <c r="V2" s="848"/>
      <c r="W2" s="848"/>
    </row>
    <row r="3" spans="2:23" ht="15" customHeight="1" thickBot="1" x14ac:dyDescent="0.3">
      <c r="B3" s="862"/>
      <c r="C3" s="862"/>
      <c r="D3" s="862"/>
      <c r="E3" s="862"/>
      <c r="G3" s="848"/>
      <c r="H3" s="848"/>
      <c r="I3" s="848"/>
      <c r="J3" s="848"/>
      <c r="K3" s="848"/>
      <c r="M3" s="848"/>
      <c r="N3" s="848"/>
      <c r="O3" s="848"/>
      <c r="P3" s="848"/>
      <c r="Q3" s="848"/>
      <c r="R3" s="616"/>
      <c r="S3" s="848"/>
      <c r="T3" s="848"/>
      <c r="U3" s="848"/>
      <c r="V3" s="848"/>
      <c r="W3" s="848"/>
    </row>
    <row r="4" spans="2:23" ht="15" customHeight="1" x14ac:dyDescent="0.25">
      <c r="B4" s="850" t="s">
        <v>21</v>
      </c>
      <c r="C4" s="864" t="s">
        <v>480</v>
      </c>
      <c r="D4" s="865"/>
      <c r="E4" s="866"/>
      <c r="G4" s="850" t="s">
        <v>21</v>
      </c>
      <c r="H4" s="853" t="s">
        <v>480</v>
      </c>
      <c r="I4" s="853"/>
      <c r="J4" s="853"/>
      <c r="K4" s="856" t="s">
        <v>185</v>
      </c>
      <c r="M4" s="850" t="s">
        <v>21</v>
      </c>
      <c r="N4" s="852" t="s">
        <v>480</v>
      </c>
      <c r="O4" s="853"/>
      <c r="P4" s="853"/>
      <c r="Q4" s="854" t="s">
        <v>456</v>
      </c>
      <c r="R4" s="619"/>
      <c r="S4" s="850" t="s">
        <v>21</v>
      </c>
      <c r="T4" s="852" t="s">
        <v>480</v>
      </c>
      <c r="U4" s="853"/>
      <c r="V4" s="853"/>
      <c r="W4" s="854" t="s">
        <v>457</v>
      </c>
    </row>
    <row r="5" spans="2:23" ht="15" customHeight="1" thickBot="1" x14ac:dyDescent="0.3">
      <c r="B5" s="863"/>
      <c r="C5" s="624" t="s">
        <v>428</v>
      </c>
      <c r="D5" s="624" t="s">
        <v>430</v>
      </c>
      <c r="E5" s="567" t="s">
        <v>429</v>
      </c>
      <c r="G5" s="851"/>
      <c r="H5" s="614" t="s">
        <v>428</v>
      </c>
      <c r="I5" s="614" t="s">
        <v>430</v>
      </c>
      <c r="J5" s="614" t="s">
        <v>429</v>
      </c>
      <c r="K5" s="857"/>
      <c r="M5" s="851"/>
      <c r="N5" s="602" t="s">
        <v>428</v>
      </c>
      <c r="O5" s="623" t="s">
        <v>430</v>
      </c>
      <c r="P5" s="623" t="s">
        <v>429</v>
      </c>
      <c r="Q5" s="855"/>
      <c r="R5" s="619"/>
      <c r="S5" s="851"/>
      <c r="T5" s="602" t="s">
        <v>428</v>
      </c>
      <c r="U5" s="623" t="s">
        <v>430</v>
      </c>
      <c r="V5" s="623" t="s">
        <v>429</v>
      </c>
      <c r="W5" s="855"/>
    </row>
    <row r="6" spans="2:23" ht="15" customHeight="1" x14ac:dyDescent="0.25">
      <c r="B6" s="633">
        <v>2013</v>
      </c>
      <c r="C6" s="568">
        <v>33500</v>
      </c>
      <c r="D6" s="568">
        <v>48000</v>
      </c>
      <c r="E6" s="629">
        <v>59500</v>
      </c>
      <c r="G6" s="409">
        <v>2013</v>
      </c>
      <c r="H6" s="625">
        <f>C6*$H$40</f>
        <v>13400</v>
      </c>
      <c r="I6" s="625">
        <f>D6*$I$40</f>
        <v>115200</v>
      </c>
      <c r="J6" s="625">
        <f>E6*$J$40</f>
        <v>172550</v>
      </c>
      <c r="K6" s="627">
        <f>SUM(H6:J6)</f>
        <v>301150</v>
      </c>
      <c r="M6" s="409">
        <v>2013</v>
      </c>
      <c r="N6" s="593">
        <f>H6*(1-$N$40)</f>
        <v>8454.4</v>
      </c>
      <c r="O6" s="593">
        <f>I6*(1-$O$40)</f>
        <v>85526.400000000009</v>
      </c>
      <c r="P6" s="593">
        <f>J6*(1-$P$40)</f>
        <v>131799.20000000001</v>
      </c>
      <c r="Q6" s="594">
        <f>SUM(N6:P6)</f>
        <v>225780</v>
      </c>
      <c r="R6" s="597"/>
      <c r="S6" s="409">
        <v>2013</v>
      </c>
      <c r="T6" s="593">
        <f>H6*$N$40</f>
        <v>4945.6000000000004</v>
      </c>
      <c r="U6" s="593">
        <f>I6*$O$40</f>
        <v>29673.599999999999</v>
      </c>
      <c r="V6" s="593">
        <f>J6*$P$40</f>
        <v>40750.800000000003</v>
      </c>
      <c r="W6" s="594">
        <f>SUM(T6:V6)</f>
        <v>75370</v>
      </c>
    </row>
    <row r="7" spans="2:23" ht="15" customHeight="1" x14ac:dyDescent="0.25">
      <c r="B7" s="638">
        <v>2014</v>
      </c>
      <c r="C7" s="569">
        <f>($C$11-$C$6)/5+C6</f>
        <v>35300</v>
      </c>
      <c r="D7" s="569">
        <f>($D$11-$D$6)/5+D6</f>
        <v>50100</v>
      </c>
      <c r="E7" s="570">
        <f>($E$11-$E$6)/5+E6</f>
        <v>61600</v>
      </c>
      <c r="G7" s="413">
        <v>2014</v>
      </c>
      <c r="H7" s="625">
        <f t="shared" ref="H7:H34" si="0">C7*$H$40</f>
        <v>14120</v>
      </c>
      <c r="I7" s="625">
        <f t="shared" ref="I7:I34" si="1">D7*$I$40</f>
        <v>120240</v>
      </c>
      <c r="J7" s="625">
        <f t="shared" ref="J7:J34" si="2">E7*$J$40</f>
        <v>178640</v>
      </c>
      <c r="K7" s="627">
        <f t="shared" ref="K7:K34" si="3">SUM(H7:J7)</f>
        <v>313000</v>
      </c>
      <c r="M7" s="413">
        <v>2014</v>
      </c>
      <c r="N7" s="593">
        <f t="shared" ref="N7:N34" si="4">H7*(1-$N$40)</f>
        <v>8908.6662686567161</v>
      </c>
      <c r="O7" s="593">
        <f t="shared" ref="O7:O34" si="5">I7*(1-$O$40)</f>
        <v>89268.180000000008</v>
      </c>
      <c r="P7" s="593">
        <f t="shared" ref="P7:P34" si="6">J7*(1-$P$40)</f>
        <v>136450.93647058823</v>
      </c>
      <c r="Q7" s="594">
        <f t="shared" ref="Q7:Q34" si="7">SUM(N7:P7)</f>
        <v>234627.78273924495</v>
      </c>
      <c r="R7" s="597"/>
      <c r="S7" s="413">
        <v>2014</v>
      </c>
      <c r="T7" s="593">
        <f t="shared" ref="T7:T34" si="8">H7*$N$40</f>
        <v>5211.3337313432839</v>
      </c>
      <c r="U7" s="593">
        <f t="shared" ref="U7:U34" si="9">I7*$O$40</f>
        <v>30971.82</v>
      </c>
      <c r="V7" s="593">
        <f t="shared" ref="V7:V34" si="10">J7*$P$40</f>
        <v>42189.063529411767</v>
      </c>
      <c r="W7" s="594">
        <f t="shared" ref="W7:W34" si="11">SUM(T7:V7)</f>
        <v>78372.217260755046</v>
      </c>
    </row>
    <row r="8" spans="2:23" ht="15" customHeight="1" x14ac:dyDescent="0.25">
      <c r="B8" s="409">
        <v>2015</v>
      </c>
      <c r="C8" s="569">
        <f t="shared" ref="C8:C10" si="12">($C$11-$C$6)/5+C7</f>
        <v>37100</v>
      </c>
      <c r="D8" s="569">
        <f t="shared" ref="D8:D10" si="13">($D$11-$D$6)/5+D7</f>
        <v>52200</v>
      </c>
      <c r="E8" s="570">
        <f t="shared" ref="E8:E10" si="14">($E$11-$E$6)/5+E7</f>
        <v>63700</v>
      </c>
      <c r="G8" s="409">
        <v>2015</v>
      </c>
      <c r="H8" s="625">
        <f t="shared" si="0"/>
        <v>14840</v>
      </c>
      <c r="I8" s="625">
        <f t="shared" si="1"/>
        <v>125280</v>
      </c>
      <c r="J8" s="625">
        <f t="shared" si="2"/>
        <v>184730</v>
      </c>
      <c r="K8" s="627">
        <f t="shared" si="3"/>
        <v>324850</v>
      </c>
      <c r="M8" s="413">
        <v>2015</v>
      </c>
      <c r="N8" s="593">
        <f t="shared" si="4"/>
        <v>9362.9325373134325</v>
      </c>
      <c r="O8" s="593">
        <f t="shared" si="5"/>
        <v>93009.96</v>
      </c>
      <c r="P8" s="593">
        <f t="shared" si="6"/>
        <v>141102.67294117648</v>
      </c>
      <c r="Q8" s="594">
        <f t="shared" si="7"/>
        <v>243475.56547848991</v>
      </c>
      <c r="R8" s="597"/>
      <c r="S8" s="413">
        <v>2015</v>
      </c>
      <c r="T8" s="593">
        <f t="shared" si="8"/>
        <v>5477.0674626865675</v>
      </c>
      <c r="U8" s="593">
        <f t="shared" si="9"/>
        <v>32270.04</v>
      </c>
      <c r="V8" s="593">
        <f t="shared" si="10"/>
        <v>43627.327058823532</v>
      </c>
      <c r="W8" s="594">
        <f t="shared" si="11"/>
        <v>81374.434521510091</v>
      </c>
    </row>
    <row r="9" spans="2:23" ht="15" customHeight="1" x14ac:dyDescent="0.25">
      <c r="B9" s="638">
        <v>2016</v>
      </c>
      <c r="C9" s="569">
        <f t="shared" si="12"/>
        <v>38900</v>
      </c>
      <c r="D9" s="569">
        <f t="shared" si="13"/>
        <v>54300</v>
      </c>
      <c r="E9" s="570">
        <f t="shared" si="14"/>
        <v>65800</v>
      </c>
      <c r="G9" s="413">
        <v>2016</v>
      </c>
      <c r="H9" s="625">
        <f t="shared" si="0"/>
        <v>15560</v>
      </c>
      <c r="I9" s="625">
        <f t="shared" si="1"/>
        <v>130320</v>
      </c>
      <c r="J9" s="625">
        <f t="shared" si="2"/>
        <v>190820</v>
      </c>
      <c r="K9" s="627">
        <f t="shared" si="3"/>
        <v>336700</v>
      </c>
      <c r="M9" s="413">
        <v>2016</v>
      </c>
      <c r="N9" s="593">
        <f t="shared" si="4"/>
        <v>9817.1988059701489</v>
      </c>
      <c r="O9" s="593">
        <f t="shared" si="5"/>
        <v>96751.74</v>
      </c>
      <c r="P9" s="593">
        <f t="shared" si="6"/>
        <v>145754.4094117647</v>
      </c>
      <c r="Q9" s="594">
        <f t="shared" si="7"/>
        <v>252323.34821773486</v>
      </c>
      <c r="R9" s="597"/>
      <c r="S9" s="413">
        <v>2016</v>
      </c>
      <c r="T9" s="593">
        <f t="shared" si="8"/>
        <v>5742.8011940298511</v>
      </c>
      <c r="U9" s="593">
        <f t="shared" si="9"/>
        <v>33568.26</v>
      </c>
      <c r="V9" s="593">
        <f t="shared" si="10"/>
        <v>45065.590588235296</v>
      </c>
      <c r="W9" s="594">
        <f t="shared" si="11"/>
        <v>84376.651782265151</v>
      </c>
    </row>
    <row r="10" spans="2:23" ht="15" customHeight="1" x14ac:dyDescent="0.25">
      <c r="B10" s="409">
        <v>2017</v>
      </c>
      <c r="C10" s="569">
        <f t="shared" si="12"/>
        <v>40700</v>
      </c>
      <c r="D10" s="569">
        <f t="shared" si="13"/>
        <v>56400</v>
      </c>
      <c r="E10" s="570">
        <f t="shared" si="14"/>
        <v>67900</v>
      </c>
      <c r="G10" s="409">
        <v>2017</v>
      </c>
      <c r="H10" s="625">
        <f t="shared" si="0"/>
        <v>16280</v>
      </c>
      <c r="I10" s="625">
        <f t="shared" si="1"/>
        <v>135360</v>
      </c>
      <c r="J10" s="625">
        <f t="shared" si="2"/>
        <v>196910</v>
      </c>
      <c r="K10" s="627">
        <f t="shared" si="3"/>
        <v>348550</v>
      </c>
      <c r="M10" s="413">
        <v>2017</v>
      </c>
      <c r="N10" s="593">
        <f t="shared" si="4"/>
        <v>10271.465074626865</v>
      </c>
      <c r="O10" s="593">
        <f t="shared" si="5"/>
        <v>100493.52</v>
      </c>
      <c r="P10" s="593">
        <f t="shared" si="6"/>
        <v>150406.14588235295</v>
      </c>
      <c r="Q10" s="594">
        <f t="shared" si="7"/>
        <v>261171.13095697982</v>
      </c>
      <c r="R10" s="597"/>
      <c r="S10" s="413">
        <v>2017</v>
      </c>
      <c r="T10" s="593">
        <f t="shared" si="8"/>
        <v>6008.5349253731347</v>
      </c>
      <c r="U10" s="593">
        <f t="shared" si="9"/>
        <v>34866.480000000003</v>
      </c>
      <c r="V10" s="593">
        <f t="shared" si="10"/>
        <v>46503.854117647061</v>
      </c>
      <c r="W10" s="594">
        <f t="shared" si="11"/>
        <v>87378.869043020197</v>
      </c>
    </row>
    <row r="11" spans="2:23" ht="15" customHeight="1" x14ac:dyDescent="0.25">
      <c r="B11" s="638">
        <v>2018</v>
      </c>
      <c r="C11" s="569">
        <v>42500</v>
      </c>
      <c r="D11" s="569">
        <v>58500</v>
      </c>
      <c r="E11" s="570">
        <v>70000</v>
      </c>
      <c r="G11" s="413">
        <v>2018</v>
      </c>
      <c r="H11" s="625">
        <f t="shared" si="0"/>
        <v>17000</v>
      </c>
      <c r="I11" s="625">
        <f t="shared" si="1"/>
        <v>140400</v>
      </c>
      <c r="J11" s="625">
        <f t="shared" si="2"/>
        <v>203000</v>
      </c>
      <c r="K11" s="627">
        <f t="shared" si="3"/>
        <v>360400</v>
      </c>
      <c r="M11" s="413">
        <v>2018</v>
      </c>
      <c r="N11" s="593">
        <f t="shared" si="4"/>
        <v>10725.73134328358</v>
      </c>
      <c r="O11" s="593">
        <f t="shared" si="5"/>
        <v>104235.3</v>
      </c>
      <c r="P11" s="593">
        <f t="shared" si="6"/>
        <v>155057.88235294117</v>
      </c>
      <c r="Q11" s="594">
        <f t="shared" si="7"/>
        <v>270018.91369622474</v>
      </c>
      <c r="R11" s="597"/>
      <c r="S11" s="413">
        <v>2018</v>
      </c>
      <c r="T11" s="593">
        <f t="shared" si="8"/>
        <v>6274.2686567164183</v>
      </c>
      <c r="U11" s="593">
        <f t="shared" si="9"/>
        <v>36164.699999999997</v>
      </c>
      <c r="V11" s="593">
        <f t="shared" si="10"/>
        <v>47942.117647058825</v>
      </c>
      <c r="W11" s="594">
        <f t="shared" si="11"/>
        <v>90381.086303775242</v>
      </c>
    </row>
    <row r="12" spans="2:23" ht="15" customHeight="1" x14ac:dyDescent="0.25">
      <c r="B12" s="638">
        <v>2019</v>
      </c>
      <c r="C12" s="569">
        <f>($C$31-$C$11)/20+C11</f>
        <v>44525</v>
      </c>
      <c r="D12" s="569">
        <f>($D$31-$D$11)/20+D11</f>
        <v>61075</v>
      </c>
      <c r="E12" s="570">
        <f>($E$31-$E$11)/20+E11</f>
        <v>73150</v>
      </c>
      <c r="G12" s="413">
        <v>2019</v>
      </c>
      <c r="H12" s="625">
        <f t="shared" si="0"/>
        <v>17810</v>
      </c>
      <c r="I12" s="625">
        <f t="shared" si="1"/>
        <v>146580</v>
      </c>
      <c r="J12" s="625">
        <f t="shared" si="2"/>
        <v>212135</v>
      </c>
      <c r="K12" s="627">
        <f t="shared" si="3"/>
        <v>376525</v>
      </c>
      <c r="M12" s="413">
        <v>2019</v>
      </c>
      <c r="N12" s="593">
        <f t="shared" si="4"/>
        <v>11236.780895522386</v>
      </c>
      <c r="O12" s="593">
        <f t="shared" si="5"/>
        <v>108823.43500000001</v>
      </c>
      <c r="P12" s="593">
        <f t="shared" si="6"/>
        <v>162035.48705882352</v>
      </c>
      <c r="Q12" s="594">
        <f t="shared" si="7"/>
        <v>282095.70295434591</v>
      </c>
      <c r="R12" s="597"/>
      <c r="S12" s="413">
        <v>2019</v>
      </c>
      <c r="T12" s="593">
        <f t="shared" si="8"/>
        <v>6573.2191044776127</v>
      </c>
      <c r="U12" s="593">
        <f t="shared" si="9"/>
        <v>37756.565000000002</v>
      </c>
      <c r="V12" s="593">
        <f t="shared" si="10"/>
        <v>50099.512941176472</v>
      </c>
      <c r="W12" s="594">
        <f t="shared" si="11"/>
        <v>94429.297045654093</v>
      </c>
    </row>
    <row r="13" spans="2:23" ht="15" customHeight="1" x14ac:dyDescent="0.3">
      <c r="B13" s="638">
        <v>2020</v>
      </c>
      <c r="C13" s="569">
        <f t="shared" ref="C13:C30" si="15">($C$31-$C$11)/20+C12</f>
        <v>46550</v>
      </c>
      <c r="D13" s="569">
        <f t="shared" ref="D13:D30" si="16">($D$31-$D$11)/20+D12</f>
        <v>63650</v>
      </c>
      <c r="E13" s="570">
        <f t="shared" ref="E13:E30" si="17">($E$31-$E$11)/20+E12</f>
        <v>76300</v>
      </c>
      <c r="G13" s="413">
        <v>2020</v>
      </c>
      <c r="H13" s="625">
        <f t="shared" si="0"/>
        <v>18620</v>
      </c>
      <c r="I13" s="625">
        <f t="shared" si="1"/>
        <v>152760</v>
      </c>
      <c r="J13" s="625">
        <f t="shared" si="2"/>
        <v>221270</v>
      </c>
      <c r="K13" s="627">
        <f t="shared" si="3"/>
        <v>392650</v>
      </c>
      <c r="M13" s="413">
        <v>2020</v>
      </c>
      <c r="N13" s="593">
        <f t="shared" si="4"/>
        <v>11747.830447761193</v>
      </c>
      <c r="O13" s="593">
        <f t="shared" si="5"/>
        <v>113411.57</v>
      </c>
      <c r="P13" s="593">
        <f t="shared" si="6"/>
        <v>169013.09176470587</v>
      </c>
      <c r="Q13" s="594">
        <f t="shared" si="7"/>
        <v>294172.49221246707</v>
      </c>
      <c r="R13" s="597"/>
      <c r="S13" s="413">
        <v>2020</v>
      </c>
      <c r="T13" s="593">
        <f t="shared" si="8"/>
        <v>6872.1695522388063</v>
      </c>
      <c r="U13" s="593">
        <f t="shared" si="9"/>
        <v>39348.43</v>
      </c>
      <c r="V13" s="593">
        <f t="shared" si="10"/>
        <v>52256.908235294119</v>
      </c>
      <c r="W13" s="594">
        <f t="shared" si="11"/>
        <v>98477.50778753293</v>
      </c>
    </row>
    <row r="14" spans="2:23" ht="15" customHeight="1" x14ac:dyDescent="0.3">
      <c r="B14" s="638">
        <v>2021</v>
      </c>
      <c r="C14" s="569">
        <f t="shared" si="15"/>
        <v>48575</v>
      </c>
      <c r="D14" s="569">
        <f t="shared" si="16"/>
        <v>66225</v>
      </c>
      <c r="E14" s="570">
        <f t="shared" si="17"/>
        <v>79450</v>
      </c>
      <c r="G14" s="413">
        <v>2021</v>
      </c>
      <c r="H14" s="625">
        <f t="shared" si="0"/>
        <v>19430</v>
      </c>
      <c r="I14" s="625">
        <f t="shared" si="1"/>
        <v>158940</v>
      </c>
      <c r="J14" s="625">
        <f t="shared" si="2"/>
        <v>230405</v>
      </c>
      <c r="K14" s="627">
        <f t="shared" si="3"/>
        <v>408775</v>
      </c>
      <c r="M14" s="413">
        <v>2021</v>
      </c>
      <c r="N14" s="593">
        <f t="shared" si="4"/>
        <v>12258.88</v>
      </c>
      <c r="O14" s="593">
        <f t="shared" si="5"/>
        <v>117999.70500000002</v>
      </c>
      <c r="P14" s="593">
        <f t="shared" si="6"/>
        <v>175990.69647058824</v>
      </c>
      <c r="Q14" s="594">
        <f t="shared" si="7"/>
        <v>306249.28147058829</v>
      </c>
      <c r="R14" s="597"/>
      <c r="S14" s="413">
        <v>2021</v>
      </c>
      <c r="T14" s="593">
        <f t="shared" si="8"/>
        <v>7171.1200000000008</v>
      </c>
      <c r="U14" s="593">
        <f t="shared" si="9"/>
        <v>40940.294999999998</v>
      </c>
      <c r="V14" s="593">
        <f t="shared" si="10"/>
        <v>54414.303529411765</v>
      </c>
      <c r="W14" s="594">
        <f t="shared" si="11"/>
        <v>102525.71852941177</v>
      </c>
    </row>
    <row r="15" spans="2:23" ht="15" customHeight="1" x14ac:dyDescent="0.3">
      <c r="B15" s="638">
        <v>2022</v>
      </c>
      <c r="C15" s="569">
        <f t="shared" si="15"/>
        <v>50600</v>
      </c>
      <c r="D15" s="569">
        <f t="shared" si="16"/>
        <v>68800</v>
      </c>
      <c r="E15" s="570">
        <f t="shared" si="17"/>
        <v>82600</v>
      </c>
      <c r="G15" s="413">
        <v>2022</v>
      </c>
      <c r="H15" s="625">
        <f t="shared" si="0"/>
        <v>20240</v>
      </c>
      <c r="I15" s="625">
        <f t="shared" si="1"/>
        <v>165120</v>
      </c>
      <c r="J15" s="625">
        <f t="shared" si="2"/>
        <v>239540</v>
      </c>
      <c r="K15" s="627">
        <f t="shared" si="3"/>
        <v>424900</v>
      </c>
      <c r="M15" s="413">
        <v>2022</v>
      </c>
      <c r="N15" s="593">
        <f t="shared" si="4"/>
        <v>12769.929552238804</v>
      </c>
      <c r="O15" s="593">
        <f t="shared" si="5"/>
        <v>122587.84000000001</v>
      </c>
      <c r="P15" s="593">
        <f t="shared" si="6"/>
        <v>182968.30117647059</v>
      </c>
      <c r="Q15" s="594">
        <f t="shared" si="7"/>
        <v>318326.0707287094</v>
      </c>
      <c r="R15" s="597"/>
      <c r="S15" s="413">
        <v>2022</v>
      </c>
      <c r="T15" s="593">
        <f t="shared" si="8"/>
        <v>7470.0704477611944</v>
      </c>
      <c r="U15" s="593">
        <f t="shared" si="9"/>
        <v>42532.159999999996</v>
      </c>
      <c r="V15" s="593">
        <f t="shared" si="10"/>
        <v>56571.698823529412</v>
      </c>
      <c r="W15" s="594">
        <f t="shared" si="11"/>
        <v>106573.9292712906</v>
      </c>
    </row>
    <row r="16" spans="2:23" ht="15" customHeight="1" x14ac:dyDescent="0.3">
      <c r="B16" s="638">
        <v>2023</v>
      </c>
      <c r="C16" s="569">
        <f t="shared" si="15"/>
        <v>52625</v>
      </c>
      <c r="D16" s="569">
        <f t="shared" si="16"/>
        <v>71375</v>
      </c>
      <c r="E16" s="570">
        <f t="shared" si="17"/>
        <v>85750</v>
      </c>
      <c r="G16" s="413">
        <v>2023</v>
      </c>
      <c r="H16" s="625">
        <f t="shared" si="0"/>
        <v>21050</v>
      </c>
      <c r="I16" s="625">
        <f t="shared" si="1"/>
        <v>171300</v>
      </c>
      <c r="J16" s="625">
        <f t="shared" si="2"/>
        <v>248675</v>
      </c>
      <c r="K16" s="627">
        <f t="shared" si="3"/>
        <v>441025</v>
      </c>
      <c r="M16" s="413">
        <v>2023</v>
      </c>
      <c r="N16" s="593">
        <f t="shared" si="4"/>
        <v>13280.97910447761</v>
      </c>
      <c r="O16" s="593">
        <f t="shared" si="5"/>
        <v>127175.97500000001</v>
      </c>
      <c r="P16" s="593">
        <f t="shared" si="6"/>
        <v>189945.90588235293</v>
      </c>
      <c r="Q16" s="594">
        <f t="shared" si="7"/>
        <v>330402.85998683056</v>
      </c>
      <c r="R16" s="597"/>
      <c r="S16" s="413">
        <v>2023</v>
      </c>
      <c r="T16" s="593">
        <f t="shared" si="8"/>
        <v>7769.0208955223889</v>
      </c>
      <c r="U16" s="593">
        <f t="shared" si="9"/>
        <v>44124.025000000001</v>
      </c>
      <c r="V16" s="593">
        <f t="shared" si="10"/>
        <v>58729.094117647059</v>
      </c>
      <c r="W16" s="594">
        <f t="shared" si="11"/>
        <v>110622.14001316944</v>
      </c>
    </row>
    <row r="17" spans="2:23" ht="15" customHeight="1" x14ac:dyDescent="0.3">
      <c r="B17" s="638">
        <v>2024</v>
      </c>
      <c r="C17" s="569">
        <f t="shared" si="15"/>
        <v>54650</v>
      </c>
      <c r="D17" s="569">
        <f t="shared" si="16"/>
        <v>73950</v>
      </c>
      <c r="E17" s="570">
        <f t="shared" si="17"/>
        <v>88900</v>
      </c>
      <c r="G17" s="413">
        <v>2024</v>
      </c>
      <c r="H17" s="625">
        <f t="shared" si="0"/>
        <v>21860</v>
      </c>
      <c r="I17" s="625">
        <f t="shared" si="1"/>
        <v>177480</v>
      </c>
      <c r="J17" s="625">
        <f t="shared" si="2"/>
        <v>257810</v>
      </c>
      <c r="K17" s="627">
        <f t="shared" si="3"/>
        <v>457150</v>
      </c>
      <c r="M17" s="413">
        <v>2024</v>
      </c>
      <c r="N17" s="593">
        <f t="shared" si="4"/>
        <v>13792.028656716417</v>
      </c>
      <c r="O17" s="593">
        <f t="shared" si="5"/>
        <v>131764.11000000002</v>
      </c>
      <c r="P17" s="593">
        <f t="shared" si="6"/>
        <v>196923.51058823528</v>
      </c>
      <c r="Q17" s="594">
        <f t="shared" si="7"/>
        <v>342479.64924495172</v>
      </c>
      <c r="R17" s="597"/>
      <c r="S17" s="413">
        <v>2024</v>
      </c>
      <c r="T17" s="593">
        <f t="shared" si="8"/>
        <v>8067.9713432835824</v>
      </c>
      <c r="U17" s="593">
        <f t="shared" si="9"/>
        <v>45715.89</v>
      </c>
      <c r="V17" s="593">
        <f t="shared" si="10"/>
        <v>60886.489411764705</v>
      </c>
      <c r="W17" s="594">
        <f t="shared" si="11"/>
        <v>114670.35075504829</v>
      </c>
    </row>
    <row r="18" spans="2:23" ht="15" customHeight="1" x14ac:dyDescent="0.3">
      <c r="B18" s="638">
        <v>2025</v>
      </c>
      <c r="C18" s="569">
        <f t="shared" si="15"/>
        <v>56675</v>
      </c>
      <c r="D18" s="569">
        <f t="shared" si="16"/>
        <v>76525</v>
      </c>
      <c r="E18" s="570">
        <f t="shared" si="17"/>
        <v>92050</v>
      </c>
      <c r="G18" s="413">
        <v>2025</v>
      </c>
      <c r="H18" s="625">
        <f t="shared" si="0"/>
        <v>22670</v>
      </c>
      <c r="I18" s="625">
        <f t="shared" si="1"/>
        <v>183660</v>
      </c>
      <c r="J18" s="625">
        <f t="shared" si="2"/>
        <v>266945</v>
      </c>
      <c r="K18" s="627">
        <f t="shared" si="3"/>
        <v>473275</v>
      </c>
      <c r="M18" s="413">
        <v>2025</v>
      </c>
      <c r="N18" s="593">
        <f t="shared" si="4"/>
        <v>14303.078208955221</v>
      </c>
      <c r="O18" s="593">
        <f t="shared" si="5"/>
        <v>136352.24500000002</v>
      </c>
      <c r="P18" s="593">
        <f t="shared" si="6"/>
        <v>203901.11529411766</v>
      </c>
      <c r="Q18" s="594">
        <f t="shared" si="7"/>
        <v>354556.43850307289</v>
      </c>
      <c r="R18" s="597"/>
      <c r="S18" s="413">
        <v>2025</v>
      </c>
      <c r="T18" s="593">
        <f t="shared" si="8"/>
        <v>8366.9217910447769</v>
      </c>
      <c r="U18" s="593">
        <f t="shared" si="9"/>
        <v>47307.754999999997</v>
      </c>
      <c r="V18" s="593">
        <f t="shared" si="10"/>
        <v>63043.884705882352</v>
      </c>
      <c r="W18" s="594">
        <f t="shared" si="11"/>
        <v>118718.56149692713</v>
      </c>
    </row>
    <row r="19" spans="2:23" ht="15" customHeight="1" x14ac:dyDescent="0.3">
      <c r="B19" s="638">
        <v>2026</v>
      </c>
      <c r="C19" s="569">
        <f t="shared" si="15"/>
        <v>58700</v>
      </c>
      <c r="D19" s="569">
        <f t="shared" si="16"/>
        <v>79100</v>
      </c>
      <c r="E19" s="570">
        <f t="shared" si="17"/>
        <v>95200</v>
      </c>
      <c r="G19" s="413">
        <v>2026</v>
      </c>
      <c r="H19" s="625">
        <f t="shared" si="0"/>
        <v>23480</v>
      </c>
      <c r="I19" s="625">
        <f t="shared" si="1"/>
        <v>189840</v>
      </c>
      <c r="J19" s="625">
        <f t="shared" si="2"/>
        <v>276080</v>
      </c>
      <c r="K19" s="627">
        <f t="shared" si="3"/>
        <v>489400</v>
      </c>
      <c r="M19" s="413">
        <v>2026</v>
      </c>
      <c r="N19" s="593">
        <f t="shared" si="4"/>
        <v>14814.127761194028</v>
      </c>
      <c r="O19" s="593">
        <f t="shared" si="5"/>
        <v>140940.38</v>
      </c>
      <c r="P19" s="593">
        <f t="shared" si="6"/>
        <v>210878.72</v>
      </c>
      <c r="Q19" s="594">
        <f t="shared" si="7"/>
        <v>366633.22776119399</v>
      </c>
      <c r="R19" s="597"/>
      <c r="S19" s="413">
        <v>2026</v>
      </c>
      <c r="T19" s="593">
        <f t="shared" si="8"/>
        <v>8665.8722388059705</v>
      </c>
      <c r="U19" s="593">
        <f t="shared" si="9"/>
        <v>48899.62</v>
      </c>
      <c r="V19" s="593">
        <f t="shared" si="10"/>
        <v>65201.280000000006</v>
      </c>
      <c r="W19" s="594">
        <f t="shared" si="11"/>
        <v>122766.77223880598</v>
      </c>
    </row>
    <row r="20" spans="2:23" ht="15" customHeight="1" x14ac:dyDescent="0.3">
      <c r="B20" s="638">
        <v>2027</v>
      </c>
      <c r="C20" s="569">
        <f t="shared" si="15"/>
        <v>60725</v>
      </c>
      <c r="D20" s="569">
        <f t="shared" si="16"/>
        <v>81675</v>
      </c>
      <c r="E20" s="570">
        <f t="shared" si="17"/>
        <v>98350</v>
      </c>
      <c r="G20" s="413">
        <v>2027</v>
      </c>
      <c r="H20" s="625">
        <f t="shared" si="0"/>
        <v>24290</v>
      </c>
      <c r="I20" s="625">
        <f t="shared" si="1"/>
        <v>196020</v>
      </c>
      <c r="J20" s="625">
        <f t="shared" si="2"/>
        <v>285215</v>
      </c>
      <c r="K20" s="627">
        <f t="shared" si="3"/>
        <v>505525</v>
      </c>
      <c r="M20" s="413">
        <v>2027</v>
      </c>
      <c r="N20" s="593">
        <f t="shared" si="4"/>
        <v>15325.177313432834</v>
      </c>
      <c r="O20" s="593">
        <f t="shared" si="5"/>
        <v>145528.51500000001</v>
      </c>
      <c r="P20" s="593">
        <f t="shared" si="6"/>
        <v>217856.32470588235</v>
      </c>
      <c r="Q20" s="594">
        <f t="shared" si="7"/>
        <v>378710.01701931516</v>
      </c>
      <c r="R20" s="597"/>
      <c r="S20" s="413">
        <v>2027</v>
      </c>
      <c r="T20" s="593">
        <f t="shared" si="8"/>
        <v>8964.8226865671641</v>
      </c>
      <c r="U20" s="593">
        <f t="shared" si="9"/>
        <v>50491.485000000001</v>
      </c>
      <c r="V20" s="593">
        <f t="shared" si="10"/>
        <v>67358.675294117653</v>
      </c>
      <c r="W20" s="594">
        <f t="shared" si="11"/>
        <v>126814.98298068481</v>
      </c>
    </row>
    <row r="21" spans="2:23" ht="15" customHeight="1" x14ac:dyDescent="0.3">
      <c r="B21" s="638">
        <v>2028</v>
      </c>
      <c r="C21" s="569">
        <f t="shared" si="15"/>
        <v>62750</v>
      </c>
      <c r="D21" s="569">
        <f t="shared" si="16"/>
        <v>84250</v>
      </c>
      <c r="E21" s="570">
        <f t="shared" si="17"/>
        <v>101500</v>
      </c>
      <c r="G21" s="413">
        <v>2028</v>
      </c>
      <c r="H21" s="625">
        <f t="shared" si="0"/>
        <v>25100</v>
      </c>
      <c r="I21" s="625">
        <f t="shared" si="1"/>
        <v>202200</v>
      </c>
      <c r="J21" s="625">
        <f t="shared" si="2"/>
        <v>294350</v>
      </c>
      <c r="K21" s="627">
        <f t="shared" si="3"/>
        <v>521650</v>
      </c>
      <c r="M21" s="413">
        <v>2028</v>
      </c>
      <c r="N21" s="593">
        <f t="shared" si="4"/>
        <v>15836.226865671641</v>
      </c>
      <c r="O21" s="593">
        <f t="shared" si="5"/>
        <v>150116.65000000002</v>
      </c>
      <c r="P21" s="593">
        <f t="shared" si="6"/>
        <v>224833.92941176469</v>
      </c>
      <c r="Q21" s="594">
        <f t="shared" si="7"/>
        <v>390786.80627743632</v>
      </c>
      <c r="R21" s="597"/>
      <c r="S21" s="413">
        <v>2028</v>
      </c>
      <c r="T21" s="593">
        <f t="shared" si="8"/>
        <v>9263.7731343283594</v>
      </c>
      <c r="U21" s="593">
        <f t="shared" si="9"/>
        <v>52083.35</v>
      </c>
      <c r="V21" s="593">
        <f t="shared" si="10"/>
        <v>69516.070588235292</v>
      </c>
      <c r="W21" s="594">
        <f t="shared" si="11"/>
        <v>130863.19372256365</v>
      </c>
    </row>
    <row r="22" spans="2:23" ht="15" customHeight="1" x14ac:dyDescent="0.3">
      <c r="B22" s="638">
        <v>2029</v>
      </c>
      <c r="C22" s="569">
        <f t="shared" si="15"/>
        <v>64775</v>
      </c>
      <c r="D22" s="569">
        <f t="shared" si="16"/>
        <v>86825</v>
      </c>
      <c r="E22" s="570">
        <f t="shared" si="17"/>
        <v>104650</v>
      </c>
      <c r="G22" s="413">
        <v>2029</v>
      </c>
      <c r="H22" s="625">
        <f t="shared" si="0"/>
        <v>25910</v>
      </c>
      <c r="I22" s="625">
        <f t="shared" si="1"/>
        <v>208380</v>
      </c>
      <c r="J22" s="625">
        <f t="shared" si="2"/>
        <v>303485</v>
      </c>
      <c r="K22" s="627">
        <f t="shared" si="3"/>
        <v>537775</v>
      </c>
      <c r="M22" s="413">
        <v>2029</v>
      </c>
      <c r="N22" s="593">
        <f t="shared" si="4"/>
        <v>16347.276417910445</v>
      </c>
      <c r="O22" s="593">
        <f t="shared" si="5"/>
        <v>154704.785</v>
      </c>
      <c r="P22" s="593">
        <f t="shared" si="6"/>
        <v>231811.53411764707</v>
      </c>
      <c r="Q22" s="594">
        <f t="shared" si="7"/>
        <v>402863.59553555748</v>
      </c>
      <c r="R22" s="597"/>
      <c r="S22" s="413">
        <v>2029</v>
      </c>
      <c r="T22" s="593">
        <f t="shared" si="8"/>
        <v>9562.723582089553</v>
      </c>
      <c r="U22" s="593">
        <f t="shared" si="9"/>
        <v>53675.214999999997</v>
      </c>
      <c r="V22" s="593">
        <f t="shared" si="10"/>
        <v>71673.465882352946</v>
      </c>
      <c r="W22" s="594">
        <f t="shared" si="11"/>
        <v>134911.40446444249</v>
      </c>
    </row>
    <row r="23" spans="2:23" ht="15" customHeight="1" x14ac:dyDescent="0.3">
      <c r="B23" s="638">
        <v>2030</v>
      </c>
      <c r="C23" s="569">
        <f t="shared" si="15"/>
        <v>66800</v>
      </c>
      <c r="D23" s="569">
        <f t="shared" si="16"/>
        <v>89400</v>
      </c>
      <c r="E23" s="570">
        <f t="shared" si="17"/>
        <v>107800</v>
      </c>
      <c r="G23" s="413">
        <v>2030</v>
      </c>
      <c r="H23" s="625">
        <f t="shared" si="0"/>
        <v>26720</v>
      </c>
      <c r="I23" s="625">
        <f t="shared" si="1"/>
        <v>214560</v>
      </c>
      <c r="J23" s="625">
        <f t="shared" si="2"/>
        <v>312620</v>
      </c>
      <c r="K23" s="627">
        <f t="shared" si="3"/>
        <v>553900</v>
      </c>
      <c r="M23" s="413">
        <v>2030</v>
      </c>
      <c r="N23" s="593">
        <f t="shared" si="4"/>
        <v>16858.325970149253</v>
      </c>
      <c r="O23" s="593">
        <f t="shared" si="5"/>
        <v>159292.92000000001</v>
      </c>
      <c r="P23" s="593">
        <f t="shared" si="6"/>
        <v>238789.13882352941</v>
      </c>
      <c r="Q23" s="594">
        <f t="shared" si="7"/>
        <v>414940.38479367865</v>
      </c>
      <c r="R23" s="597"/>
      <c r="S23" s="413">
        <v>2030</v>
      </c>
      <c r="T23" s="593">
        <f t="shared" si="8"/>
        <v>9861.6740298507466</v>
      </c>
      <c r="U23" s="593">
        <f t="shared" si="9"/>
        <v>55267.08</v>
      </c>
      <c r="V23" s="593">
        <f t="shared" si="10"/>
        <v>73830.861176470586</v>
      </c>
      <c r="W23" s="594">
        <f t="shared" si="11"/>
        <v>138959.61520632135</v>
      </c>
    </row>
    <row r="24" spans="2:23" ht="15" customHeight="1" x14ac:dyDescent="0.3">
      <c r="B24" s="638">
        <v>2031</v>
      </c>
      <c r="C24" s="569">
        <f t="shared" si="15"/>
        <v>68825</v>
      </c>
      <c r="D24" s="569">
        <f t="shared" si="16"/>
        <v>91975</v>
      </c>
      <c r="E24" s="570">
        <f t="shared" si="17"/>
        <v>110950</v>
      </c>
      <c r="G24" s="413">
        <v>2031</v>
      </c>
      <c r="H24" s="625">
        <f t="shared" si="0"/>
        <v>27530</v>
      </c>
      <c r="I24" s="625">
        <f t="shared" si="1"/>
        <v>220740</v>
      </c>
      <c r="J24" s="625">
        <f t="shared" si="2"/>
        <v>321755</v>
      </c>
      <c r="K24" s="627">
        <f t="shared" si="3"/>
        <v>570025</v>
      </c>
      <c r="M24" s="413">
        <v>2031</v>
      </c>
      <c r="N24" s="593">
        <f t="shared" si="4"/>
        <v>17369.375522388058</v>
      </c>
      <c r="O24" s="593">
        <f t="shared" si="5"/>
        <v>163881.05500000002</v>
      </c>
      <c r="P24" s="593">
        <f t="shared" si="6"/>
        <v>245766.74352941176</v>
      </c>
      <c r="Q24" s="594">
        <f t="shared" si="7"/>
        <v>427017.17405179981</v>
      </c>
      <c r="R24" s="597"/>
      <c r="S24" s="413">
        <v>2031</v>
      </c>
      <c r="T24" s="593">
        <f t="shared" si="8"/>
        <v>10160.62447761194</v>
      </c>
      <c r="U24" s="593">
        <f t="shared" si="9"/>
        <v>56858.945</v>
      </c>
      <c r="V24" s="593">
        <f t="shared" si="10"/>
        <v>75988.25647058824</v>
      </c>
      <c r="W24" s="594">
        <f t="shared" si="11"/>
        <v>143007.82594820019</v>
      </c>
    </row>
    <row r="25" spans="2:23" ht="15" customHeight="1" x14ac:dyDescent="0.3">
      <c r="B25" s="638">
        <v>2032</v>
      </c>
      <c r="C25" s="569">
        <f t="shared" si="15"/>
        <v>70850</v>
      </c>
      <c r="D25" s="569">
        <f t="shared" si="16"/>
        <v>94550</v>
      </c>
      <c r="E25" s="570">
        <f t="shared" si="17"/>
        <v>114100</v>
      </c>
      <c r="G25" s="413">
        <v>2032</v>
      </c>
      <c r="H25" s="625">
        <f t="shared" si="0"/>
        <v>28340</v>
      </c>
      <c r="I25" s="625">
        <f t="shared" si="1"/>
        <v>226920</v>
      </c>
      <c r="J25" s="625">
        <f t="shared" si="2"/>
        <v>330890</v>
      </c>
      <c r="K25" s="627">
        <f t="shared" si="3"/>
        <v>586150</v>
      </c>
      <c r="M25" s="413">
        <v>2032</v>
      </c>
      <c r="N25" s="593">
        <f t="shared" si="4"/>
        <v>17880.425074626863</v>
      </c>
      <c r="O25" s="593">
        <f t="shared" si="5"/>
        <v>168469.19</v>
      </c>
      <c r="P25" s="593">
        <f t="shared" si="6"/>
        <v>252744.34823529411</v>
      </c>
      <c r="Q25" s="594">
        <f t="shared" si="7"/>
        <v>439093.96330992098</v>
      </c>
      <c r="R25" s="597"/>
      <c r="S25" s="413">
        <v>2032</v>
      </c>
      <c r="T25" s="593">
        <f t="shared" si="8"/>
        <v>10459.574925373136</v>
      </c>
      <c r="U25" s="593">
        <f t="shared" si="9"/>
        <v>58450.81</v>
      </c>
      <c r="V25" s="593">
        <f t="shared" si="10"/>
        <v>78145.651764705879</v>
      </c>
      <c r="W25" s="594">
        <f t="shared" si="11"/>
        <v>147056.03669007902</v>
      </c>
    </row>
    <row r="26" spans="2:23" ht="15" customHeight="1" x14ac:dyDescent="0.3">
      <c r="B26" s="638">
        <v>2033</v>
      </c>
      <c r="C26" s="569">
        <f t="shared" si="15"/>
        <v>72875</v>
      </c>
      <c r="D26" s="569">
        <f t="shared" si="16"/>
        <v>97125</v>
      </c>
      <c r="E26" s="570">
        <f t="shared" si="17"/>
        <v>117250</v>
      </c>
      <c r="G26" s="413">
        <v>2033</v>
      </c>
      <c r="H26" s="625">
        <f t="shared" si="0"/>
        <v>29150</v>
      </c>
      <c r="I26" s="625">
        <f t="shared" si="1"/>
        <v>233100</v>
      </c>
      <c r="J26" s="625">
        <f t="shared" si="2"/>
        <v>340025</v>
      </c>
      <c r="K26" s="627">
        <f t="shared" si="3"/>
        <v>602275</v>
      </c>
      <c r="M26" s="413">
        <v>2033</v>
      </c>
      <c r="N26" s="593">
        <f t="shared" si="4"/>
        <v>18391.474626865671</v>
      </c>
      <c r="O26" s="593">
        <f t="shared" si="5"/>
        <v>173057.32500000001</v>
      </c>
      <c r="P26" s="593">
        <f t="shared" si="6"/>
        <v>259721.95294117648</v>
      </c>
      <c r="Q26" s="594">
        <f t="shared" si="7"/>
        <v>451170.75256804214</v>
      </c>
      <c r="R26" s="597"/>
      <c r="S26" s="413">
        <v>2033</v>
      </c>
      <c r="T26" s="593">
        <f t="shared" si="8"/>
        <v>10758.525373134329</v>
      </c>
      <c r="U26" s="593">
        <f t="shared" si="9"/>
        <v>60042.675000000003</v>
      </c>
      <c r="V26" s="593">
        <f t="shared" si="10"/>
        <v>80303.047058823533</v>
      </c>
      <c r="W26" s="594">
        <f t="shared" si="11"/>
        <v>151104.24743195786</v>
      </c>
    </row>
    <row r="27" spans="2:23" ht="15" customHeight="1" x14ac:dyDescent="0.3">
      <c r="B27" s="638">
        <v>2034</v>
      </c>
      <c r="C27" s="569">
        <f t="shared" si="15"/>
        <v>74900</v>
      </c>
      <c r="D27" s="569">
        <f t="shared" si="16"/>
        <v>99700</v>
      </c>
      <c r="E27" s="570">
        <f t="shared" si="17"/>
        <v>120400</v>
      </c>
      <c r="G27" s="413">
        <v>2034</v>
      </c>
      <c r="H27" s="625">
        <f t="shared" si="0"/>
        <v>29960</v>
      </c>
      <c r="I27" s="625">
        <f t="shared" si="1"/>
        <v>239280</v>
      </c>
      <c r="J27" s="625">
        <f t="shared" si="2"/>
        <v>349160</v>
      </c>
      <c r="K27" s="627">
        <f t="shared" si="3"/>
        <v>618400</v>
      </c>
      <c r="M27" s="413">
        <v>2034</v>
      </c>
      <c r="N27" s="593">
        <f t="shared" si="4"/>
        <v>18902.524179104475</v>
      </c>
      <c r="O27" s="593">
        <f t="shared" si="5"/>
        <v>177645.46000000002</v>
      </c>
      <c r="P27" s="593">
        <f t="shared" si="6"/>
        <v>266699.5576470588</v>
      </c>
      <c r="Q27" s="594">
        <f t="shared" si="7"/>
        <v>463247.5418261633</v>
      </c>
      <c r="R27" s="597"/>
      <c r="S27" s="413">
        <v>2034</v>
      </c>
      <c r="T27" s="593">
        <f t="shared" si="8"/>
        <v>11057.475820895523</v>
      </c>
      <c r="U27" s="593">
        <f t="shared" si="9"/>
        <v>61634.54</v>
      </c>
      <c r="V27" s="593">
        <f t="shared" si="10"/>
        <v>82460.442352941172</v>
      </c>
      <c r="W27" s="594">
        <f t="shared" si="11"/>
        <v>155152.4581738367</v>
      </c>
    </row>
    <row r="28" spans="2:23" ht="15" customHeight="1" x14ac:dyDescent="0.3">
      <c r="B28" s="638">
        <v>2035</v>
      </c>
      <c r="C28" s="569">
        <f t="shared" si="15"/>
        <v>76925</v>
      </c>
      <c r="D28" s="569">
        <f t="shared" si="16"/>
        <v>102275</v>
      </c>
      <c r="E28" s="570">
        <f t="shared" si="17"/>
        <v>123550</v>
      </c>
      <c r="G28" s="413">
        <v>2035</v>
      </c>
      <c r="H28" s="625">
        <f t="shared" si="0"/>
        <v>30770</v>
      </c>
      <c r="I28" s="625">
        <f t="shared" si="1"/>
        <v>245460</v>
      </c>
      <c r="J28" s="625">
        <f t="shared" si="2"/>
        <v>358295</v>
      </c>
      <c r="K28" s="627">
        <f t="shared" si="3"/>
        <v>634525</v>
      </c>
      <c r="M28" s="413">
        <v>2035</v>
      </c>
      <c r="N28" s="593">
        <f t="shared" si="4"/>
        <v>19413.57373134328</v>
      </c>
      <c r="O28" s="593">
        <f t="shared" si="5"/>
        <v>182233.595</v>
      </c>
      <c r="P28" s="593">
        <f t="shared" si="6"/>
        <v>273677.16235294117</v>
      </c>
      <c r="Q28" s="594">
        <f t="shared" si="7"/>
        <v>475324.33108428447</v>
      </c>
      <c r="R28" s="597"/>
      <c r="S28" s="413">
        <v>2035</v>
      </c>
      <c r="T28" s="593">
        <f t="shared" si="8"/>
        <v>11356.426268656716</v>
      </c>
      <c r="U28" s="593">
        <f t="shared" si="9"/>
        <v>63226.404999999999</v>
      </c>
      <c r="V28" s="593">
        <f t="shared" si="10"/>
        <v>84617.837647058826</v>
      </c>
      <c r="W28" s="594">
        <f t="shared" si="11"/>
        <v>159200.66891571553</v>
      </c>
    </row>
    <row r="29" spans="2:23" ht="15" customHeight="1" x14ac:dyDescent="0.3">
      <c r="B29" s="638">
        <v>2036</v>
      </c>
      <c r="C29" s="569">
        <f t="shared" si="15"/>
        <v>78950</v>
      </c>
      <c r="D29" s="569">
        <f t="shared" si="16"/>
        <v>104850</v>
      </c>
      <c r="E29" s="570">
        <f t="shared" si="17"/>
        <v>126700</v>
      </c>
      <c r="G29" s="413">
        <v>2036</v>
      </c>
      <c r="H29" s="625">
        <f t="shared" si="0"/>
        <v>31580</v>
      </c>
      <c r="I29" s="625">
        <f t="shared" si="1"/>
        <v>251640</v>
      </c>
      <c r="J29" s="625">
        <f t="shared" si="2"/>
        <v>367430</v>
      </c>
      <c r="K29" s="627">
        <f t="shared" si="3"/>
        <v>650650</v>
      </c>
      <c r="M29" s="413">
        <v>2036</v>
      </c>
      <c r="N29" s="593">
        <f t="shared" si="4"/>
        <v>19924.623283582088</v>
      </c>
      <c r="O29" s="593">
        <f t="shared" si="5"/>
        <v>186821.73</v>
      </c>
      <c r="P29" s="593">
        <f t="shared" si="6"/>
        <v>280654.76705882355</v>
      </c>
      <c r="Q29" s="594">
        <f t="shared" si="7"/>
        <v>487401.12034240563</v>
      </c>
      <c r="R29" s="597"/>
      <c r="S29" s="413">
        <v>2036</v>
      </c>
      <c r="T29" s="593">
        <f t="shared" si="8"/>
        <v>11655.376716417912</v>
      </c>
      <c r="U29" s="593">
        <f t="shared" si="9"/>
        <v>64818.27</v>
      </c>
      <c r="V29" s="593">
        <f t="shared" si="10"/>
        <v>86775.23294117648</v>
      </c>
      <c r="W29" s="594">
        <f t="shared" si="11"/>
        <v>163248.87965759437</v>
      </c>
    </row>
    <row r="30" spans="2:23" ht="15" customHeight="1" x14ac:dyDescent="0.3">
      <c r="B30" s="638">
        <v>2037</v>
      </c>
      <c r="C30" s="569">
        <f t="shared" si="15"/>
        <v>80975</v>
      </c>
      <c r="D30" s="569">
        <f t="shared" si="16"/>
        <v>107425</v>
      </c>
      <c r="E30" s="570">
        <f t="shared" si="17"/>
        <v>129850</v>
      </c>
      <c r="G30" s="413">
        <v>2037</v>
      </c>
      <c r="H30" s="625">
        <f t="shared" si="0"/>
        <v>32390</v>
      </c>
      <c r="I30" s="625">
        <f t="shared" si="1"/>
        <v>257820</v>
      </c>
      <c r="J30" s="625">
        <f t="shared" si="2"/>
        <v>376565</v>
      </c>
      <c r="K30" s="627">
        <f t="shared" si="3"/>
        <v>666775</v>
      </c>
      <c r="M30" s="413">
        <v>2037</v>
      </c>
      <c r="N30" s="593">
        <f t="shared" si="4"/>
        <v>20435.672835820893</v>
      </c>
      <c r="O30" s="593">
        <f t="shared" si="5"/>
        <v>191409.86500000002</v>
      </c>
      <c r="P30" s="593">
        <f t="shared" si="6"/>
        <v>287632.37176470587</v>
      </c>
      <c r="Q30" s="594">
        <f t="shared" si="7"/>
        <v>499477.90960052679</v>
      </c>
      <c r="R30" s="597"/>
      <c r="S30" s="413">
        <v>2037</v>
      </c>
      <c r="T30" s="593">
        <f t="shared" si="8"/>
        <v>11954.327164179105</v>
      </c>
      <c r="U30" s="593">
        <f t="shared" si="9"/>
        <v>66410.134999999995</v>
      </c>
      <c r="V30" s="593">
        <f t="shared" si="10"/>
        <v>88932.62823529412</v>
      </c>
      <c r="W30" s="594">
        <f t="shared" si="11"/>
        <v>167297.09039947321</v>
      </c>
    </row>
    <row r="31" spans="2:23" ht="15" customHeight="1" x14ac:dyDescent="0.3">
      <c r="B31" s="638">
        <v>2038</v>
      </c>
      <c r="C31" s="569">
        <v>83000</v>
      </c>
      <c r="D31" s="569">
        <v>110000</v>
      </c>
      <c r="E31" s="570">
        <v>133000</v>
      </c>
      <c r="G31" s="413">
        <v>2038</v>
      </c>
      <c r="H31" s="625">
        <f t="shared" si="0"/>
        <v>33200</v>
      </c>
      <c r="I31" s="625">
        <f t="shared" si="1"/>
        <v>264000</v>
      </c>
      <c r="J31" s="625">
        <f t="shared" si="2"/>
        <v>385700</v>
      </c>
      <c r="K31" s="627">
        <f t="shared" si="3"/>
        <v>682900</v>
      </c>
      <c r="M31" s="413">
        <v>2038</v>
      </c>
      <c r="N31" s="593">
        <f t="shared" si="4"/>
        <v>20946.722388059698</v>
      </c>
      <c r="O31" s="593">
        <f t="shared" si="5"/>
        <v>195998.00000000003</v>
      </c>
      <c r="P31" s="593">
        <f t="shared" si="6"/>
        <v>294609.97647058824</v>
      </c>
      <c r="Q31" s="594">
        <f t="shared" si="7"/>
        <v>511554.69885864796</v>
      </c>
      <c r="R31" s="597"/>
      <c r="S31" s="413">
        <v>2038</v>
      </c>
      <c r="T31" s="593">
        <f t="shared" si="8"/>
        <v>12253.277611940299</v>
      </c>
      <c r="U31" s="593">
        <f t="shared" si="9"/>
        <v>68002</v>
      </c>
      <c r="V31" s="593">
        <f t="shared" si="10"/>
        <v>91090.023529411774</v>
      </c>
      <c r="W31" s="594">
        <f t="shared" si="11"/>
        <v>171345.30114135207</v>
      </c>
    </row>
    <row r="32" spans="2:23" ht="15" customHeight="1" x14ac:dyDescent="0.3">
      <c r="B32" s="638">
        <v>2039</v>
      </c>
      <c r="C32" s="569">
        <f>C31*1.02</f>
        <v>84660</v>
      </c>
      <c r="D32" s="569">
        <f>D31*1.02</f>
        <v>112200</v>
      </c>
      <c r="E32" s="570">
        <f>E31*1.02</f>
        <v>135660</v>
      </c>
      <c r="G32" s="413">
        <v>2039</v>
      </c>
      <c r="H32" s="625">
        <f t="shared" si="0"/>
        <v>33864</v>
      </c>
      <c r="I32" s="625">
        <f t="shared" si="1"/>
        <v>269280</v>
      </c>
      <c r="J32" s="625">
        <f t="shared" si="2"/>
        <v>393414</v>
      </c>
      <c r="K32" s="627">
        <f t="shared" si="3"/>
        <v>696558</v>
      </c>
      <c r="M32" s="413">
        <v>2039</v>
      </c>
      <c r="N32" s="593">
        <f t="shared" si="4"/>
        <v>21365.656835820893</v>
      </c>
      <c r="O32" s="593">
        <f t="shared" si="5"/>
        <v>199917.96000000002</v>
      </c>
      <c r="P32" s="593">
        <f t="shared" si="6"/>
        <v>300502.17599999998</v>
      </c>
      <c r="Q32" s="594">
        <f t="shared" si="7"/>
        <v>521785.79283582093</v>
      </c>
      <c r="R32" s="597"/>
      <c r="S32" s="413">
        <v>2039</v>
      </c>
      <c r="T32" s="593">
        <f t="shared" si="8"/>
        <v>12498.343164179105</v>
      </c>
      <c r="U32" s="593">
        <f t="shared" si="9"/>
        <v>69362.039999999994</v>
      </c>
      <c r="V32" s="593">
        <f t="shared" si="10"/>
        <v>92911.824000000008</v>
      </c>
      <c r="W32" s="594">
        <f t="shared" si="11"/>
        <v>174772.20716417913</v>
      </c>
    </row>
    <row r="33" spans="2:23" ht="15" customHeight="1" x14ac:dyDescent="0.3">
      <c r="B33" s="638">
        <v>2040</v>
      </c>
      <c r="C33" s="569">
        <f t="shared" ref="C33:C34" si="18">C32*1.02</f>
        <v>86353.2</v>
      </c>
      <c r="D33" s="569">
        <f t="shared" ref="D33:D34" si="19">D32*1.02</f>
        <v>114444</v>
      </c>
      <c r="E33" s="570">
        <f t="shared" ref="E33:E34" si="20">E32*1.02</f>
        <v>138373.20000000001</v>
      </c>
      <c r="G33" s="413">
        <v>2040</v>
      </c>
      <c r="H33" s="625">
        <f t="shared" si="0"/>
        <v>34541.279999999999</v>
      </c>
      <c r="I33" s="625">
        <f t="shared" si="1"/>
        <v>274665.59999999998</v>
      </c>
      <c r="J33" s="625">
        <f t="shared" si="2"/>
        <v>401282.28</v>
      </c>
      <c r="K33" s="627">
        <f t="shared" si="3"/>
        <v>710489.16</v>
      </c>
      <c r="M33" s="413">
        <v>2040</v>
      </c>
      <c r="N33" s="593">
        <f t="shared" si="4"/>
        <v>21792.96997253731</v>
      </c>
      <c r="O33" s="593">
        <f t="shared" si="5"/>
        <v>203916.3192</v>
      </c>
      <c r="P33" s="593">
        <f t="shared" si="6"/>
        <v>306512.21952000004</v>
      </c>
      <c r="Q33" s="594">
        <f t="shared" si="7"/>
        <v>532221.50869253732</v>
      </c>
      <c r="R33" s="597"/>
      <c r="S33" s="413">
        <v>2040</v>
      </c>
      <c r="T33" s="593">
        <f t="shared" si="8"/>
        <v>12748.310027462687</v>
      </c>
      <c r="U33" s="593">
        <f t="shared" si="9"/>
        <v>70749.280799999993</v>
      </c>
      <c r="V33" s="593">
        <f t="shared" si="10"/>
        <v>94770.060480000015</v>
      </c>
      <c r="W33" s="594">
        <f t="shared" si="11"/>
        <v>178267.65130746271</v>
      </c>
    </row>
    <row r="34" spans="2:23" ht="15" customHeight="1" thickBot="1" x14ac:dyDescent="0.35">
      <c r="B34" s="634">
        <v>2041</v>
      </c>
      <c r="C34" s="592">
        <f t="shared" si="18"/>
        <v>88080.263999999996</v>
      </c>
      <c r="D34" s="592">
        <f t="shared" si="19"/>
        <v>116732.88</v>
      </c>
      <c r="E34" s="734">
        <f t="shared" si="20"/>
        <v>141140.66400000002</v>
      </c>
      <c r="G34" s="501">
        <v>2041</v>
      </c>
      <c r="H34" s="626">
        <f t="shared" si="0"/>
        <v>35232.105600000003</v>
      </c>
      <c r="I34" s="626">
        <f t="shared" si="1"/>
        <v>280158.91200000001</v>
      </c>
      <c r="J34" s="626">
        <f t="shared" si="2"/>
        <v>409307.92560000002</v>
      </c>
      <c r="K34" s="628">
        <f t="shared" si="3"/>
        <v>724698.9432000001</v>
      </c>
      <c r="M34" s="501">
        <v>2041</v>
      </c>
      <c r="N34" s="599">
        <f t="shared" si="4"/>
        <v>22228.82937198806</v>
      </c>
      <c r="O34" s="599">
        <f t="shared" si="5"/>
        <v>207994.64558400001</v>
      </c>
      <c r="P34" s="599">
        <f t="shared" si="6"/>
        <v>312642.46391039999</v>
      </c>
      <c r="Q34" s="600">
        <f t="shared" si="7"/>
        <v>542865.93886638805</v>
      </c>
      <c r="R34" s="597"/>
      <c r="S34" s="501">
        <v>2041</v>
      </c>
      <c r="T34" s="599">
        <f t="shared" si="8"/>
        <v>13003.276228011942</v>
      </c>
      <c r="U34" s="599">
        <f t="shared" si="9"/>
        <v>72164.266415999999</v>
      </c>
      <c r="V34" s="599">
        <f t="shared" si="10"/>
        <v>96665.461689600008</v>
      </c>
      <c r="W34" s="600">
        <f t="shared" si="11"/>
        <v>181833.00433361193</v>
      </c>
    </row>
    <row r="35" spans="2:23" ht="15" customHeight="1" x14ac:dyDescent="0.25">
      <c r="B35" s="858" t="s">
        <v>567</v>
      </c>
      <c r="C35" s="858"/>
      <c r="D35" s="858"/>
      <c r="E35" s="858"/>
      <c r="G35" s="849" t="s">
        <v>476</v>
      </c>
      <c r="H35" s="849"/>
      <c r="I35" s="849"/>
      <c r="J35" s="849"/>
      <c r="K35" s="849"/>
      <c r="M35" s="631" t="s">
        <v>477</v>
      </c>
      <c r="N35" s="607"/>
      <c r="O35" s="607"/>
      <c r="P35" s="607"/>
      <c r="Q35" s="607"/>
      <c r="R35" s="616"/>
      <c r="S35" s="631" t="s">
        <v>478</v>
      </c>
      <c r="T35" s="607"/>
      <c r="U35" s="607"/>
      <c r="V35" s="607"/>
      <c r="W35" s="607"/>
    </row>
    <row r="36" spans="2:23" ht="15" customHeight="1" x14ac:dyDescent="0.25">
      <c r="B36" s="859"/>
      <c r="C36" s="859"/>
      <c r="D36" s="859"/>
      <c r="E36" s="859"/>
      <c r="G36" s="658"/>
      <c r="H36" s="658"/>
      <c r="I36" s="658"/>
      <c r="J36" s="658"/>
      <c r="K36" s="658"/>
      <c r="M36" s="631"/>
      <c r="N36" s="607"/>
      <c r="O36" s="607"/>
      <c r="P36" s="607"/>
      <c r="Q36" s="607"/>
      <c r="R36" s="616"/>
      <c r="S36" s="631"/>
      <c r="T36" s="607"/>
      <c r="U36" s="607"/>
      <c r="V36" s="607"/>
      <c r="W36" s="607"/>
    </row>
    <row r="37" spans="2:23" ht="15" customHeight="1" x14ac:dyDescent="0.25">
      <c r="B37" s="859"/>
      <c r="C37" s="859"/>
      <c r="D37" s="859"/>
      <c r="E37" s="859"/>
      <c r="G37" s="616"/>
      <c r="H37" s="616"/>
      <c r="I37" s="616"/>
      <c r="J37" s="616"/>
      <c r="M37" s="607"/>
      <c r="N37" s="607"/>
      <c r="O37" s="607"/>
      <c r="P37" s="607"/>
      <c r="Q37" s="607"/>
      <c r="R37" s="616"/>
      <c r="S37" s="607"/>
      <c r="T37" s="607"/>
      <c r="U37" s="607"/>
      <c r="V37" s="607"/>
      <c r="W37" s="607"/>
    </row>
    <row r="38" spans="2:23" ht="15" customHeight="1" thickBot="1" x14ac:dyDescent="0.3">
      <c r="B38" s="859"/>
      <c r="C38" s="859"/>
      <c r="D38" s="859"/>
      <c r="E38" s="859"/>
      <c r="G38" s="861" t="s">
        <v>471</v>
      </c>
      <c r="H38" s="861"/>
      <c r="I38" s="861"/>
      <c r="J38" s="861"/>
      <c r="M38" s="860" t="s">
        <v>473</v>
      </c>
      <c r="N38" s="860"/>
      <c r="O38" s="860"/>
      <c r="P38" s="860"/>
      <c r="Q38" s="616"/>
      <c r="R38" s="616"/>
      <c r="S38" s="616"/>
      <c r="T38" s="607"/>
      <c r="U38" s="607"/>
      <c r="V38" s="607"/>
      <c r="W38" s="607"/>
    </row>
    <row r="39" spans="2:23" ht="15" customHeight="1" thickBot="1" x14ac:dyDescent="0.3">
      <c r="B39" s="859"/>
      <c r="C39" s="859"/>
      <c r="D39" s="859"/>
      <c r="E39" s="859"/>
      <c r="G39" s="564" t="s">
        <v>432</v>
      </c>
      <c r="H39" s="546" t="s">
        <v>428</v>
      </c>
      <c r="I39" s="546" t="s">
        <v>430</v>
      </c>
      <c r="J39" s="547" t="s">
        <v>429</v>
      </c>
      <c r="M39" s="564" t="s">
        <v>432</v>
      </c>
      <c r="N39" s="546" t="s">
        <v>428</v>
      </c>
      <c r="O39" s="546" t="s">
        <v>430</v>
      </c>
      <c r="P39" s="547" t="s">
        <v>429</v>
      </c>
      <c r="Q39" s="619"/>
      <c r="R39" s="619"/>
      <c r="S39" s="619"/>
      <c r="T39" s="607"/>
      <c r="U39" s="607"/>
      <c r="V39" s="607"/>
      <c r="W39" s="607"/>
    </row>
    <row r="40" spans="2:23" ht="15" customHeight="1" thickBot="1" x14ac:dyDescent="0.3">
      <c r="B40" s="859"/>
      <c r="C40" s="859"/>
      <c r="D40" s="859"/>
      <c r="E40" s="859"/>
      <c r="G40" s="564" t="s">
        <v>431</v>
      </c>
      <c r="H40" s="565">
        <v>0.4</v>
      </c>
      <c r="I40" s="565">
        <v>2.4</v>
      </c>
      <c r="J40" s="566">
        <v>2.9</v>
      </c>
      <c r="M40" s="564" t="s">
        <v>297</v>
      </c>
      <c r="N40" s="595">
        <f>12364/C6</f>
        <v>0.36907462686567166</v>
      </c>
      <c r="O40" s="595">
        <f>12364/D6</f>
        <v>0.25758333333333333</v>
      </c>
      <c r="P40" s="596">
        <f>14052/E6</f>
        <v>0.23616806722689077</v>
      </c>
      <c r="Q40" s="601"/>
      <c r="R40" s="601"/>
      <c r="S40" s="601"/>
      <c r="T40" s="607"/>
      <c r="U40" s="607"/>
      <c r="V40" s="607"/>
      <c r="W40" s="607"/>
    </row>
    <row r="41" spans="2:23" ht="15" customHeight="1" x14ac:dyDescent="0.25">
      <c r="B41" s="859"/>
      <c r="C41" s="859"/>
      <c r="D41" s="859"/>
      <c r="E41" s="859"/>
    </row>
    <row r="42" spans="2:23" ht="15" customHeight="1" x14ac:dyDescent="0.25">
      <c r="B42" s="859"/>
      <c r="C42" s="859"/>
      <c r="D42" s="859"/>
      <c r="E42" s="859"/>
    </row>
    <row r="48" spans="2:23" ht="15" customHeight="1" x14ac:dyDescent="0.3">
      <c r="B48" s="617"/>
      <c r="C48" s="617"/>
      <c r="D48" s="617"/>
      <c r="E48" s="617"/>
    </row>
    <row r="49" spans="2:10" ht="15" customHeight="1" x14ac:dyDescent="0.3">
      <c r="G49" s="617"/>
      <c r="H49" s="617"/>
      <c r="I49" s="617"/>
      <c r="J49" s="617"/>
    </row>
    <row r="55" spans="2:10" ht="15" customHeight="1" x14ac:dyDescent="0.3">
      <c r="B55" s="617"/>
      <c r="C55" s="617"/>
      <c r="D55" s="617"/>
      <c r="E55" s="617"/>
    </row>
    <row r="56" spans="2:10" ht="15" customHeight="1" x14ac:dyDescent="0.3">
      <c r="G56" s="617"/>
      <c r="H56" s="617"/>
      <c r="I56" s="617"/>
      <c r="J56" s="617"/>
    </row>
    <row r="59" spans="2:10" ht="15" customHeight="1" x14ac:dyDescent="0.25">
      <c r="B59" s="617"/>
      <c r="C59" s="617"/>
      <c r="D59" s="617"/>
      <c r="E59" s="617"/>
    </row>
    <row r="60" spans="2:10" ht="15" customHeight="1" x14ac:dyDescent="0.25">
      <c r="B60" s="617"/>
      <c r="C60" s="617"/>
      <c r="D60" s="617"/>
      <c r="E60" s="617"/>
      <c r="G60" s="617"/>
      <c r="H60" s="617"/>
      <c r="I60" s="617"/>
      <c r="J60" s="617"/>
    </row>
    <row r="61" spans="2:10" ht="15" customHeight="1" x14ac:dyDescent="0.25">
      <c r="B61" s="617"/>
      <c r="C61" s="617"/>
      <c r="D61" s="617"/>
      <c r="E61" s="617"/>
      <c r="G61" s="617"/>
      <c r="H61" s="617"/>
      <c r="I61" s="617"/>
      <c r="J61" s="617"/>
    </row>
    <row r="62" spans="2:10" ht="15" customHeight="1" x14ac:dyDescent="0.25">
      <c r="B62" s="617"/>
      <c r="C62" s="617"/>
      <c r="D62" s="617"/>
      <c r="E62" s="617"/>
      <c r="G62" s="617"/>
      <c r="H62" s="617"/>
      <c r="I62" s="617"/>
      <c r="J62" s="617"/>
    </row>
    <row r="63" spans="2:10" ht="15" customHeight="1" x14ac:dyDescent="0.25">
      <c r="B63" s="617"/>
      <c r="C63" s="617"/>
      <c r="D63" s="617"/>
      <c r="E63" s="617"/>
      <c r="G63" s="617"/>
      <c r="H63" s="617"/>
      <c r="I63" s="617"/>
      <c r="J63" s="617"/>
    </row>
    <row r="64" spans="2:10" ht="15" customHeight="1" x14ac:dyDescent="0.25">
      <c r="B64" s="617"/>
      <c r="C64" s="617"/>
      <c r="D64" s="617"/>
      <c r="E64" s="617"/>
      <c r="G64" s="617"/>
      <c r="H64" s="617"/>
      <c r="I64" s="617"/>
      <c r="J64" s="617"/>
    </row>
    <row r="65" spans="7:10" ht="15" customHeight="1" x14ac:dyDescent="0.25">
      <c r="G65" s="617"/>
      <c r="H65" s="617"/>
      <c r="I65" s="617"/>
      <c r="J65" s="617"/>
    </row>
  </sheetData>
  <mergeCells count="19">
    <mergeCell ref="B35:E42"/>
    <mergeCell ref="M38:P38"/>
    <mergeCell ref="G38:J38"/>
    <mergeCell ref="B2:E3"/>
    <mergeCell ref="M2:Q3"/>
    <mergeCell ref="B4:B5"/>
    <mergeCell ref="C4:E4"/>
    <mergeCell ref="S2:W3"/>
    <mergeCell ref="G35:K35"/>
    <mergeCell ref="M4:M5"/>
    <mergeCell ref="N4:P4"/>
    <mergeCell ref="Q4:Q5"/>
    <mergeCell ref="S4:S5"/>
    <mergeCell ref="T4:V4"/>
    <mergeCell ref="W4:W5"/>
    <mergeCell ref="H4:J4"/>
    <mergeCell ref="G2:K3"/>
    <mergeCell ref="K4:K5"/>
    <mergeCell ref="G4:G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B2:V804"/>
  <sheetViews>
    <sheetView topLeftCell="G10" zoomScale="80" zoomScaleNormal="80" workbookViewId="0">
      <selection activeCell="W23" sqref="W23"/>
    </sheetView>
  </sheetViews>
  <sheetFormatPr defaultRowHeight="15" x14ac:dyDescent="0.25"/>
  <cols>
    <col min="2" max="2" width="11.85546875" style="215" bestFit="1" customWidth="1"/>
    <col min="3" max="6" width="13.5703125" style="4" customWidth="1"/>
    <col min="9" max="9" width="17" customWidth="1"/>
    <col min="11" max="13" width="13.28515625" style="1" customWidth="1"/>
    <col min="14" max="15" width="13.7109375" customWidth="1"/>
    <col min="16" max="16" width="17.5703125" customWidth="1"/>
    <col min="18" max="18" width="19.140625" bestFit="1" customWidth="1"/>
    <col min="20" max="20" width="11.5703125" bestFit="1" customWidth="1"/>
    <col min="21" max="21" width="13.28515625" bestFit="1" customWidth="1"/>
    <col min="22" max="22" width="14.42578125" customWidth="1"/>
  </cols>
  <sheetData>
    <row r="2" spans="2:22" ht="14.45" x14ac:dyDescent="0.3">
      <c r="B2" s="899" t="s">
        <v>260</v>
      </c>
      <c r="C2" s="899"/>
      <c r="D2" s="899"/>
      <c r="E2" s="899"/>
      <c r="F2" s="899"/>
      <c r="I2" s="874" t="s">
        <v>272</v>
      </c>
      <c r="J2" s="874"/>
      <c r="K2" s="874"/>
      <c r="L2" s="874"/>
      <c r="M2" s="874"/>
      <c r="N2" s="874"/>
      <c r="O2" s="874"/>
      <c r="R2" s="874" t="s">
        <v>282</v>
      </c>
      <c r="S2" s="874"/>
      <c r="T2" s="874"/>
      <c r="U2" s="874"/>
    </row>
    <row r="3" spans="2:22" ht="14.45" x14ac:dyDescent="0.3">
      <c r="B3" s="216"/>
      <c r="C3" s="898" t="s">
        <v>255</v>
      </c>
      <c r="D3" s="898"/>
      <c r="E3" s="898" t="s">
        <v>259</v>
      </c>
      <c r="F3" s="898"/>
      <c r="I3" s="234" t="s">
        <v>261</v>
      </c>
      <c r="J3" s="234" t="s">
        <v>263</v>
      </c>
      <c r="K3" s="122" t="s">
        <v>264</v>
      </c>
      <c r="L3" s="122" t="s">
        <v>150</v>
      </c>
      <c r="M3" s="122" t="s">
        <v>154</v>
      </c>
      <c r="N3" s="122" t="s">
        <v>267</v>
      </c>
      <c r="O3" s="122" t="s">
        <v>271</v>
      </c>
      <c r="P3" s="122" t="s">
        <v>285</v>
      </c>
      <c r="R3" s="234" t="s">
        <v>261</v>
      </c>
      <c r="S3" s="234" t="s">
        <v>263</v>
      </c>
      <c r="T3" s="122" t="s">
        <v>264</v>
      </c>
      <c r="U3" s="122" t="s">
        <v>271</v>
      </c>
      <c r="V3" s="122" t="s">
        <v>285</v>
      </c>
    </row>
    <row r="4" spans="2:22" ht="14.45" x14ac:dyDescent="0.3">
      <c r="B4" s="216" t="s">
        <v>256</v>
      </c>
      <c r="C4" s="225" t="s">
        <v>257</v>
      </c>
      <c r="D4" s="225" t="s">
        <v>258</v>
      </c>
      <c r="E4" s="225" t="s">
        <v>257</v>
      </c>
      <c r="F4" s="225" t="s">
        <v>258</v>
      </c>
      <c r="I4" s="226" t="s">
        <v>262</v>
      </c>
      <c r="J4" s="129"/>
      <c r="K4" s="227"/>
      <c r="L4" s="227"/>
      <c r="M4" s="227"/>
      <c r="N4" s="129"/>
      <c r="O4" s="227"/>
      <c r="P4" s="227"/>
      <c r="R4" s="226" t="s">
        <v>283</v>
      </c>
      <c r="S4" s="129"/>
      <c r="T4" s="227"/>
      <c r="U4" s="129"/>
      <c r="V4" s="129"/>
    </row>
    <row r="5" spans="2:22" ht="14.45" x14ac:dyDescent="0.3">
      <c r="B5" s="237">
        <v>0.1</v>
      </c>
      <c r="C5" s="238">
        <v>11.335538190956706</v>
      </c>
      <c r="D5" s="282">
        <f>1/C5</f>
        <v>8.821813161E-2</v>
      </c>
      <c r="E5" s="238">
        <v>0.32163435717474537</v>
      </c>
      <c r="F5" s="282">
        <f t="shared" ref="F5:F68" si="0">1/E5</f>
        <v>3.10912058271404</v>
      </c>
      <c r="I5" s="127"/>
      <c r="J5" s="127" t="s">
        <v>151</v>
      </c>
      <c r="K5" s="229" t="s">
        <v>0</v>
      </c>
      <c r="L5" s="120" t="e">
        <f>#REF!</f>
        <v>#REF!</v>
      </c>
      <c r="M5" s="120" t="e">
        <f>#REF!</f>
        <v>#REF!</v>
      </c>
      <c r="N5" s="286" t="e">
        <f t="shared" ref="N5:N20" si="1">L5/M5</f>
        <v>#REF!</v>
      </c>
      <c r="O5" s="298">
        <v>3.5098866409999971E-2</v>
      </c>
      <c r="P5" s="120" t="e">
        <f t="shared" ref="P5:P20" si="2">L5*O5</f>
        <v>#REF!</v>
      </c>
      <c r="R5" s="127"/>
      <c r="S5" s="127" t="s">
        <v>151</v>
      </c>
      <c r="T5" s="229" t="s">
        <v>0</v>
      </c>
      <c r="U5" s="298">
        <f>O22-O5</f>
        <v>-1.4475040999991501E-4</v>
      </c>
      <c r="V5" s="120" t="e">
        <f>P22-P5</f>
        <v>#REF!</v>
      </c>
    </row>
    <row r="6" spans="2:22" ht="14.45" x14ac:dyDescent="0.3">
      <c r="B6" s="237">
        <v>0.2</v>
      </c>
      <c r="C6" s="238">
        <v>11.378981639321738</v>
      </c>
      <c r="D6" s="282">
        <f t="shared" ref="D6:D69" si="3">1/C6</f>
        <v>8.7881326440000004E-2</v>
      </c>
      <c r="E6" s="238">
        <v>0.3783511404240128</v>
      </c>
      <c r="F6" s="282">
        <f t="shared" si="0"/>
        <v>2.6430474053264756</v>
      </c>
      <c r="I6" s="127"/>
      <c r="J6" s="127" t="s">
        <v>151</v>
      </c>
      <c r="K6" s="229" t="s">
        <v>265</v>
      </c>
      <c r="L6" s="120" t="e">
        <f>#REF!</f>
        <v>#REF!</v>
      </c>
      <c r="M6" s="120" t="e">
        <f>#REF!</f>
        <v>#REF!</v>
      </c>
      <c r="N6" s="286" t="e">
        <f t="shared" si="1"/>
        <v>#REF!</v>
      </c>
      <c r="O6" s="298">
        <v>3.5814598560000112E-2</v>
      </c>
      <c r="P6" s="120" t="e">
        <f t="shared" si="2"/>
        <v>#REF!</v>
      </c>
      <c r="R6" s="127"/>
      <c r="S6" s="127" t="s">
        <v>151</v>
      </c>
      <c r="T6" s="229" t="s">
        <v>265</v>
      </c>
      <c r="U6" s="298">
        <f t="shared" ref="U6:V20" si="4">O23-O6</f>
        <v>5.6769327899998945E-3</v>
      </c>
      <c r="V6" s="120" t="e">
        <f t="shared" si="4"/>
        <v>#REF!</v>
      </c>
    </row>
    <row r="7" spans="2:22" ht="14.45" x14ac:dyDescent="0.3">
      <c r="B7" s="237">
        <v>0.30000000000000004</v>
      </c>
      <c r="C7" s="238">
        <v>11.42262063615814</v>
      </c>
      <c r="D7" s="282">
        <f t="shared" si="3"/>
        <v>8.7545584490000009E-2</v>
      </c>
      <c r="E7" s="238">
        <v>0.42083340995726137</v>
      </c>
      <c r="F7" s="282">
        <f t="shared" si="0"/>
        <v>2.3762371911050435</v>
      </c>
      <c r="I7" s="127"/>
      <c r="J7" s="127" t="s">
        <v>151</v>
      </c>
      <c r="K7" s="229" t="s">
        <v>1</v>
      </c>
      <c r="L7" s="120" t="e">
        <f>#REF!</f>
        <v>#REF!</v>
      </c>
      <c r="M7" s="120" t="e">
        <f>#REF!</f>
        <v>#REF!</v>
      </c>
      <c r="N7" s="286" t="e">
        <f t="shared" si="1"/>
        <v>#REF!</v>
      </c>
      <c r="O7" s="298">
        <v>3.9230112359999965E-2</v>
      </c>
      <c r="P7" s="120" t="e">
        <f t="shared" si="2"/>
        <v>#REF!</v>
      </c>
      <c r="R7" s="127"/>
      <c r="S7" s="127" t="s">
        <v>151</v>
      </c>
      <c r="T7" s="229" t="s">
        <v>1</v>
      </c>
      <c r="U7" s="298">
        <f t="shared" si="4"/>
        <v>-4.0711135500000051E-3</v>
      </c>
      <c r="V7" s="120" t="e">
        <f t="shared" si="4"/>
        <v>#REF!</v>
      </c>
    </row>
    <row r="8" spans="2:22" ht="14.45" x14ac:dyDescent="0.3">
      <c r="B8" s="237">
        <v>0.4</v>
      </c>
      <c r="C8" s="238">
        <v>11.466455843859132</v>
      </c>
      <c r="D8" s="282">
        <f t="shared" si="3"/>
        <v>8.7210905759999999E-2</v>
      </c>
      <c r="E8" s="238">
        <v>0.45661033580334681</v>
      </c>
      <c r="F8" s="282">
        <f t="shared" si="0"/>
        <v>2.1900511696491263</v>
      </c>
      <c r="I8" s="127"/>
      <c r="J8" s="127" t="s">
        <v>151</v>
      </c>
      <c r="K8" s="229" t="s">
        <v>266</v>
      </c>
      <c r="L8" s="120" t="e">
        <f>#REF!</f>
        <v>#REF!</v>
      </c>
      <c r="M8" s="120" t="e">
        <f>#REF!</f>
        <v>#REF!</v>
      </c>
      <c r="N8" s="286" t="e">
        <f t="shared" si="1"/>
        <v>#REF!</v>
      </c>
      <c r="O8" s="298">
        <v>4.6378553350000129E-2</v>
      </c>
      <c r="P8" s="120" t="e">
        <f t="shared" si="2"/>
        <v>#REF!</v>
      </c>
      <c r="R8" s="127"/>
      <c r="S8" s="127" t="s">
        <v>151</v>
      </c>
      <c r="T8" s="229" t="s">
        <v>266</v>
      </c>
      <c r="U8" s="298">
        <f t="shared" si="4"/>
        <v>3.8376825000002029E-4</v>
      </c>
      <c r="V8" s="120" t="e">
        <f t="shared" si="4"/>
        <v>#REF!</v>
      </c>
    </row>
    <row r="9" spans="2:22" ht="14.45" x14ac:dyDescent="0.3">
      <c r="B9" s="237">
        <v>0.5</v>
      </c>
      <c r="C9" s="238">
        <v>11.510487920633551</v>
      </c>
      <c r="D9" s="282">
        <f t="shared" si="3"/>
        <v>8.6877290250000003E-2</v>
      </c>
      <c r="E9" s="238">
        <v>0.48836340975922776</v>
      </c>
      <c r="F9" s="282">
        <f t="shared" si="0"/>
        <v>2.0476554549674773</v>
      </c>
      <c r="I9" s="128"/>
      <c r="J9" s="128" t="s">
        <v>152</v>
      </c>
      <c r="K9" s="228" t="s">
        <v>0</v>
      </c>
      <c r="L9" s="121" t="e">
        <f>#REF!</f>
        <v>#REF!</v>
      </c>
      <c r="M9" s="121" t="e">
        <f>#REF!</f>
        <v>#REF!</v>
      </c>
      <c r="N9" s="287" t="e">
        <f t="shared" si="1"/>
        <v>#REF!</v>
      </c>
      <c r="O9" s="299">
        <v>3.9529233689999957E-2</v>
      </c>
      <c r="P9" s="121" t="e">
        <f t="shared" si="2"/>
        <v>#REF!</v>
      </c>
      <c r="R9" s="128"/>
      <c r="S9" s="128" t="s">
        <v>152</v>
      </c>
      <c r="T9" s="228" t="s">
        <v>0</v>
      </c>
      <c r="U9" s="299">
        <f t="shared" si="4"/>
        <v>-3.736072E-3</v>
      </c>
      <c r="V9" s="121" t="e">
        <f t="shared" si="4"/>
        <v>#REF!</v>
      </c>
    </row>
    <row r="10" spans="2:22" ht="14.45" x14ac:dyDescent="0.3">
      <c r="B10" s="237">
        <v>0.6</v>
      </c>
      <c r="C10" s="238">
        <v>11.554717520344088</v>
      </c>
      <c r="D10" s="282">
        <f t="shared" si="3"/>
        <v>8.6544737959999993E-2</v>
      </c>
      <c r="E10" s="238">
        <v>0.51739563159936119</v>
      </c>
      <c r="F10" s="282">
        <f t="shared" si="0"/>
        <v>1.9327569444466</v>
      </c>
      <c r="I10" s="128"/>
      <c r="J10" s="128" t="s">
        <v>152</v>
      </c>
      <c r="K10" s="228" t="s">
        <v>265</v>
      </c>
      <c r="L10" s="121" t="e">
        <f>#REF!</f>
        <v>#REF!</v>
      </c>
      <c r="M10" s="121" t="e">
        <f>#REF!</f>
        <v>#REF!</v>
      </c>
      <c r="N10" s="287" t="e">
        <f t="shared" si="1"/>
        <v>#REF!</v>
      </c>
      <c r="O10" s="299">
        <v>3.5965219290000121E-2</v>
      </c>
      <c r="P10" s="121" t="e">
        <f t="shared" si="2"/>
        <v>#REF!</v>
      </c>
      <c r="R10" s="128"/>
      <c r="S10" s="128" t="s">
        <v>152</v>
      </c>
      <c r="T10" s="228" t="s">
        <v>265</v>
      </c>
      <c r="U10" s="299">
        <f t="shared" si="4"/>
        <v>5.545328859999886E-3</v>
      </c>
      <c r="V10" s="121" t="e">
        <f t="shared" si="4"/>
        <v>#REF!</v>
      </c>
    </row>
    <row r="11" spans="2:22" ht="14.45" x14ac:dyDescent="0.3">
      <c r="B11" s="237">
        <v>0.7</v>
      </c>
      <c r="C11" s="238">
        <v>11.599145292342548</v>
      </c>
      <c r="D11" s="282">
        <f t="shared" si="3"/>
        <v>8.621324889000001E-2</v>
      </c>
      <c r="E11" s="238">
        <v>0.54445047961335447</v>
      </c>
      <c r="F11" s="282">
        <f t="shared" si="0"/>
        <v>1.8367143338915917</v>
      </c>
      <c r="I11" s="128"/>
      <c r="J11" s="128" t="s">
        <v>152</v>
      </c>
      <c r="K11" s="228" t="s">
        <v>1</v>
      </c>
      <c r="L11" s="121" t="e">
        <f>#REF!</f>
        <v>#REF!</v>
      </c>
      <c r="M11" s="121" t="e">
        <f>#REF!</f>
        <v>#REF!</v>
      </c>
      <c r="N11" s="287" t="e">
        <f t="shared" si="1"/>
        <v>#REF!</v>
      </c>
      <c r="O11" s="299">
        <v>4.3865070090000007E-2</v>
      </c>
      <c r="P11" s="121" t="e">
        <f t="shared" si="2"/>
        <v>#REF!</v>
      </c>
      <c r="R11" s="128"/>
      <c r="S11" s="128" t="s">
        <v>152</v>
      </c>
      <c r="T11" s="228" t="s">
        <v>1</v>
      </c>
      <c r="U11" s="299">
        <f t="shared" si="4"/>
        <v>-6.8265086500000627E-3</v>
      </c>
      <c r="V11" s="121" t="e">
        <f t="shared" si="4"/>
        <v>#REF!</v>
      </c>
    </row>
    <row r="12" spans="2:22" ht="14.45" x14ac:dyDescent="0.3">
      <c r="B12" s="237">
        <v>0.79999999999999993</v>
      </c>
      <c r="C12" s="238">
        <v>11.643771881302147</v>
      </c>
      <c r="D12" s="282">
        <f t="shared" si="3"/>
        <v>8.5882823039999986E-2</v>
      </c>
      <c r="E12" s="238">
        <v>0.56999696305772041</v>
      </c>
      <c r="F12" s="282">
        <f t="shared" si="0"/>
        <v>1.754395312275963</v>
      </c>
      <c r="I12" s="128"/>
      <c r="J12" s="128" t="s">
        <v>152</v>
      </c>
      <c r="K12" s="228" t="s">
        <v>266</v>
      </c>
      <c r="L12" s="121" t="e">
        <f>#REF!</f>
        <v>#REF!</v>
      </c>
      <c r="M12" s="121" t="e">
        <f>#REF!</f>
        <v>#REF!</v>
      </c>
      <c r="N12" s="287" t="e">
        <f t="shared" si="1"/>
        <v>#REF!</v>
      </c>
      <c r="O12" s="299">
        <v>4.6009092600000134E-2</v>
      </c>
      <c r="P12" s="121" t="e">
        <f t="shared" si="2"/>
        <v>#REF!</v>
      </c>
      <c r="R12" s="128"/>
      <c r="S12" s="128" t="s">
        <v>152</v>
      </c>
      <c r="T12" s="228" t="s">
        <v>266</v>
      </c>
      <c r="U12" s="299">
        <f t="shared" si="4"/>
        <v>4.4506980000001001E-4</v>
      </c>
      <c r="V12" s="121" t="e">
        <f t="shared" si="4"/>
        <v>#REF!</v>
      </c>
    </row>
    <row r="13" spans="2:22" ht="14.45" x14ac:dyDescent="0.3">
      <c r="B13" s="237">
        <v>0.89999999999999991</v>
      </c>
      <c r="C13" s="238">
        <v>11.688597927046725</v>
      </c>
      <c r="D13" s="282">
        <f t="shared" si="3"/>
        <v>8.555346040999999E-2</v>
      </c>
      <c r="E13" s="238">
        <v>0.59435214627875899</v>
      </c>
      <c r="F13" s="282">
        <f t="shared" si="0"/>
        <v>1.6825042296238075</v>
      </c>
      <c r="I13" s="127"/>
      <c r="J13" s="127" t="s">
        <v>153</v>
      </c>
      <c r="K13" s="229" t="s">
        <v>0</v>
      </c>
      <c r="L13" s="120" t="e">
        <f>#REF!</f>
        <v>#REF!</v>
      </c>
      <c r="M13" s="120" t="e">
        <f>#REF!</f>
        <v>#REF!</v>
      </c>
      <c r="N13" s="286" t="e">
        <f t="shared" si="1"/>
        <v>#REF!</v>
      </c>
      <c r="O13" s="298">
        <v>3.5042986889999961E-2</v>
      </c>
      <c r="P13" s="120" t="e">
        <f t="shared" si="2"/>
        <v>#REF!</v>
      </c>
      <c r="R13" s="127"/>
      <c r="S13" s="127" t="s">
        <v>153</v>
      </c>
      <c r="T13" s="229" t="s">
        <v>0</v>
      </c>
      <c r="U13" s="298">
        <f t="shared" si="4"/>
        <v>1.2014070000086752E-5</v>
      </c>
      <c r="V13" s="120" t="e">
        <f t="shared" si="4"/>
        <v>#REF!</v>
      </c>
    </row>
    <row r="14" spans="2:22" ht="14.45" x14ac:dyDescent="0.3">
      <c r="B14" s="237">
        <v>1</v>
      </c>
      <c r="C14" s="238">
        <v>11.733624064376951</v>
      </c>
      <c r="D14" s="282">
        <f t="shared" si="3"/>
        <v>8.5225161000000008E-2</v>
      </c>
      <c r="E14" s="238">
        <v>0.61774153694094391</v>
      </c>
      <c r="F14" s="282">
        <f t="shared" si="0"/>
        <v>1.6188</v>
      </c>
      <c r="I14" s="127"/>
      <c r="J14" s="127" t="s">
        <v>153</v>
      </c>
      <c r="K14" s="229" t="s">
        <v>265</v>
      </c>
      <c r="L14" s="120" t="e">
        <f>#REF!</f>
        <v>#REF!</v>
      </c>
      <c r="M14" s="120" t="e">
        <f>#REF!</f>
        <v>#REF!</v>
      </c>
      <c r="N14" s="286" t="e">
        <f t="shared" si="1"/>
        <v>#REF!</v>
      </c>
      <c r="O14" s="298">
        <v>3.5814598560000112E-2</v>
      </c>
      <c r="P14" s="120" t="e">
        <f t="shared" si="2"/>
        <v>#REF!</v>
      </c>
      <c r="R14" s="127"/>
      <c r="S14" s="127" t="s">
        <v>153</v>
      </c>
      <c r="T14" s="229" t="s">
        <v>265</v>
      </c>
      <c r="U14" s="298">
        <f t="shared" si="4"/>
        <v>5.6682828399998858E-3</v>
      </c>
      <c r="V14" s="120" t="e">
        <f t="shared" si="4"/>
        <v>#REF!</v>
      </c>
    </row>
    <row r="15" spans="2:22" ht="14.45" x14ac:dyDescent="0.3">
      <c r="B15" s="239">
        <v>1.1000000000000001</v>
      </c>
      <c r="C15" s="240">
        <v>11.778850922893364</v>
      </c>
      <c r="D15" s="283">
        <f t="shared" si="3"/>
        <v>8.4897924810000011E-2</v>
      </c>
      <c r="E15" s="240">
        <v>0.64033188531805163</v>
      </c>
      <c r="F15" s="283">
        <f t="shared" si="0"/>
        <v>1.5616901530732019</v>
      </c>
      <c r="I15" s="127"/>
      <c r="J15" s="127" t="s">
        <v>153</v>
      </c>
      <c r="K15" s="229" t="s">
        <v>1</v>
      </c>
      <c r="L15" s="120" t="e">
        <f>#REF!</f>
        <v>#REF!</v>
      </c>
      <c r="M15" s="120" t="e">
        <f>#REF!</f>
        <v>#REF!</v>
      </c>
      <c r="N15" s="286" t="e">
        <f t="shared" si="1"/>
        <v>#REF!</v>
      </c>
      <c r="O15" s="298">
        <v>3.8940560009999958E-2</v>
      </c>
      <c r="P15" s="120" t="e">
        <f t="shared" si="2"/>
        <v>#REF!</v>
      </c>
      <c r="R15" s="127"/>
      <c r="S15" s="127" t="s">
        <v>153</v>
      </c>
      <c r="T15" s="229" t="s">
        <v>1</v>
      </c>
      <c r="U15" s="298">
        <f t="shared" si="4"/>
        <v>-3.8416935999999874E-3</v>
      </c>
      <c r="V15" s="120" t="e">
        <f t="shared" si="4"/>
        <v>#REF!</v>
      </c>
    </row>
    <row r="16" spans="2:22" ht="14.45" x14ac:dyDescent="0.3">
      <c r="B16" s="239">
        <v>1.2</v>
      </c>
      <c r="C16" s="240">
        <v>11.8242791268163</v>
      </c>
      <c r="D16" s="283">
        <f t="shared" si="3"/>
        <v>8.4571751840000001E-2</v>
      </c>
      <c r="E16" s="240">
        <v>0.66225034688011508</v>
      </c>
      <c r="F16" s="283">
        <f t="shared" si="0"/>
        <v>1.5100029840845468</v>
      </c>
      <c r="I16" s="127"/>
      <c r="J16" s="127" t="s">
        <v>153</v>
      </c>
      <c r="K16" s="229" t="s">
        <v>266</v>
      </c>
      <c r="L16" s="120" t="e">
        <f>#REF!</f>
        <v>#REF!</v>
      </c>
      <c r="M16" s="120" t="e">
        <f>#REF!</f>
        <v>#REF!</v>
      </c>
      <c r="N16" s="286" t="e">
        <f t="shared" si="1"/>
        <v>#REF!</v>
      </c>
      <c r="O16" s="298">
        <v>4.622905215000013E-2</v>
      </c>
      <c r="P16" s="120" t="e">
        <f t="shared" si="2"/>
        <v>#REF!</v>
      </c>
      <c r="R16" s="127"/>
      <c r="S16" s="127" t="s">
        <v>153</v>
      </c>
      <c r="T16" s="229" t="s">
        <v>266</v>
      </c>
      <c r="U16" s="298">
        <f t="shared" si="4"/>
        <v>4.5537120000001263E-4</v>
      </c>
      <c r="V16" s="120" t="e">
        <f t="shared" si="4"/>
        <v>#REF!</v>
      </c>
    </row>
    <row r="17" spans="2:22" ht="14.45" x14ac:dyDescent="0.3">
      <c r="B17" s="239">
        <v>1.3</v>
      </c>
      <c r="C17" s="240">
        <v>11.869909294802611</v>
      </c>
      <c r="D17" s="283">
        <f t="shared" si="3"/>
        <v>8.4246642090000018E-2</v>
      </c>
      <c r="E17" s="240">
        <v>0.68359633419600319</v>
      </c>
      <c r="F17" s="283">
        <f t="shared" si="0"/>
        <v>1.4628516128251741</v>
      </c>
      <c r="I17" s="128"/>
      <c r="J17" s="128" t="s">
        <v>4</v>
      </c>
      <c r="K17" s="228" t="s">
        <v>0</v>
      </c>
      <c r="L17" s="121" t="e">
        <f>#REF!</f>
        <v>#REF!</v>
      </c>
      <c r="M17" s="121" t="e">
        <f>#REF!</f>
        <v>#REF!</v>
      </c>
      <c r="N17" s="287" t="e">
        <f t="shared" si="1"/>
        <v>#REF!</v>
      </c>
      <c r="O17" s="299">
        <v>0.28125592473097116</v>
      </c>
      <c r="P17" s="121" t="e">
        <f t="shared" si="2"/>
        <v>#REF!</v>
      </c>
      <c r="R17" s="128"/>
      <c r="S17" s="128" t="s">
        <v>4</v>
      </c>
      <c r="T17" s="228" t="s">
        <v>0</v>
      </c>
      <c r="U17" s="299">
        <f t="shared" si="4"/>
        <v>3.7784578419741699E-4</v>
      </c>
      <c r="V17" s="121" t="e">
        <f t="shared" si="4"/>
        <v>#REF!</v>
      </c>
    </row>
    <row r="18" spans="2:22" ht="14.45" x14ac:dyDescent="0.3">
      <c r="B18" s="239">
        <v>1.4</v>
      </c>
      <c r="C18" s="240">
        <v>11.915742039759191</v>
      </c>
      <c r="D18" s="283">
        <f t="shared" si="3"/>
        <v>8.3922595559999993E-2</v>
      </c>
      <c r="E18" s="240">
        <v>0.70444919097593262</v>
      </c>
      <c r="F18" s="283">
        <f t="shared" si="0"/>
        <v>1.4195487947322589</v>
      </c>
      <c r="I18" s="128"/>
      <c r="J18" s="128" t="s">
        <v>4</v>
      </c>
      <c r="K18" s="228" t="s">
        <v>265</v>
      </c>
      <c r="L18" s="121" t="e">
        <f>#REF!</f>
        <v>#REF!</v>
      </c>
      <c r="M18" s="121" t="e">
        <f>#REF!</f>
        <v>#REF!</v>
      </c>
      <c r="N18" s="287" t="e">
        <f t="shared" si="1"/>
        <v>#REF!</v>
      </c>
      <c r="O18" s="299">
        <v>0.34495377710882258</v>
      </c>
      <c r="P18" s="121" t="e">
        <f t="shared" si="2"/>
        <v>#REF!</v>
      </c>
      <c r="R18" s="128"/>
      <c r="S18" s="128" t="s">
        <v>4</v>
      </c>
      <c r="T18" s="228" t="s">
        <v>265</v>
      </c>
      <c r="U18" s="299">
        <f t="shared" si="4"/>
        <v>7.944868661927118E-4</v>
      </c>
      <c r="V18" s="121" t="e">
        <f t="shared" si="4"/>
        <v>#REF!</v>
      </c>
    </row>
    <row r="19" spans="2:22" ht="14.45" x14ac:dyDescent="0.3">
      <c r="B19" s="239">
        <v>1.5</v>
      </c>
      <c r="C19" s="240">
        <v>11.961777968653198</v>
      </c>
      <c r="D19" s="283">
        <f t="shared" si="3"/>
        <v>8.3599612249999997E-2</v>
      </c>
      <c r="E19" s="240">
        <v>0.72487335190636082</v>
      </c>
      <c r="F19" s="283">
        <f t="shared" si="0"/>
        <v>1.3795513345470314</v>
      </c>
      <c r="I19" s="128"/>
      <c r="J19" s="128" t="s">
        <v>4</v>
      </c>
      <c r="K19" s="228" t="s">
        <v>1</v>
      </c>
      <c r="L19" s="121" t="e">
        <f>#REF!</f>
        <v>#REF!</v>
      </c>
      <c r="M19" s="121" t="e">
        <f>#REF!</f>
        <v>#REF!</v>
      </c>
      <c r="N19" s="287" t="e">
        <f t="shared" si="1"/>
        <v>#REF!</v>
      </c>
      <c r="O19" s="299">
        <v>0.2716176544608922</v>
      </c>
      <c r="P19" s="121" t="e">
        <f t="shared" si="2"/>
        <v>#REF!</v>
      </c>
      <c r="R19" s="128"/>
      <c r="S19" s="128" t="s">
        <v>4</v>
      </c>
      <c r="T19" s="228" t="s">
        <v>1</v>
      </c>
      <c r="U19" s="299">
        <f t="shared" si="4"/>
        <v>1.88235102285772E-4</v>
      </c>
      <c r="V19" s="121" t="e">
        <f t="shared" si="4"/>
        <v>#REF!</v>
      </c>
    </row>
    <row r="20" spans="2:22" ht="14.45" x14ac:dyDescent="0.3">
      <c r="B20" s="239">
        <v>1.6</v>
      </c>
      <c r="C20" s="240">
        <v>12.00801768231902</v>
      </c>
      <c r="D20" s="283">
        <f t="shared" si="3"/>
        <v>8.327769216E-2</v>
      </c>
      <c r="E20" s="240">
        <v>0.74492192335764762</v>
      </c>
      <c r="F20" s="283">
        <f t="shared" si="0"/>
        <v>1.3424225662370333</v>
      </c>
      <c r="I20" s="128"/>
      <c r="J20" s="128" t="s">
        <v>4</v>
      </c>
      <c r="K20" s="228" t="s">
        <v>266</v>
      </c>
      <c r="L20" s="121" t="e">
        <f>#REF!</f>
        <v>#REF!</v>
      </c>
      <c r="M20" s="121" t="e">
        <f>#REF!</f>
        <v>#REF!</v>
      </c>
      <c r="N20" s="287" t="e">
        <f t="shared" si="1"/>
        <v>#REF!</v>
      </c>
      <c r="O20" s="299">
        <v>0.56771882500602155</v>
      </c>
      <c r="P20" s="121" t="e">
        <f t="shared" si="2"/>
        <v>#REF!</v>
      </c>
      <c r="R20" s="128"/>
      <c r="S20" s="128" t="s">
        <v>4</v>
      </c>
      <c r="T20" s="228" t="s">
        <v>266</v>
      </c>
      <c r="U20" s="299">
        <f t="shared" si="4"/>
        <v>1.2875106215941567E-3</v>
      </c>
      <c r="V20" s="121" t="e">
        <f t="shared" si="4"/>
        <v>#REF!</v>
      </c>
    </row>
    <row r="21" spans="2:22" ht="14.45" x14ac:dyDescent="0.3">
      <c r="B21" s="239">
        <v>1.7</v>
      </c>
      <c r="C21" s="240">
        <v>12.054461775261872</v>
      </c>
      <c r="D21" s="283">
        <f t="shared" si="3"/>
        <v>8.2956835289999989E-2</v>
      </c>
      <c r="E21" s="240">
        <v>0.76463923592661864</v>
      </c>
      <c r="F21" s="283">
        <f t="shared" si="0"/>
        <v>1.3078062869585318</v>
      </c>
      <c r="I21" s="226" t="s">
        <v>268</v>
      </c>
      <c r="J21" s="129"/>
      <c r="K21" s="227"/>
      <c r="L21" s="227"/>
      <c r="M21" s="227"/>
      <c r="N21" s="129"/>
      <c r="O21" s="300"/>
      <c r="P21" s="227"/>
      <c r="R21" s="226" t="s">
        <v>284</v>
      </c>
      <c r="S21" s="129"/>
      <c r="T21" s="227"/>
      <c r="U21" s="300"/>
      <c r="V21" s="130"/>
    </row>
    <row r="22" spans="2:22" ht="14.45" x14ac:dyDescent="0.3">
      <c r="B22" s="239">
        <v>1.8</v>
      </c>
      <c r="C22" s="240">
        <v>12.101110835458027</v>
      </c>
      <c r="D22" s="283">
        <f t="shared" si="3"/>
        <v>8.2637041639999992E-2</v>
      </c>
      <c r="E22" s="240">
        <v>0.78406270665039357</v>
      </c>
      <c r="F22" s="283">
        <f t="shared" si="0"/>
        <v>1.2754081931432697</v>
      </c>
      <c r="I22" s="230"/>
      <c r="J22" s="230" t="s">
        <v>151</v>
      </c>
      <c r="K22" s="231" t="s">
        <v>0</v>
      </c>
      <c r="L22" s="243" t="e">
        <f>#REF!</f>
        <v>#REF!</v>
      </c>
      <c r="M22" s="243" t="e">
        <f>#REF!</f>
        <v>#REF!</v>
      </c>
      <c r="N22" s="289" t="e">
        <f t="shared" ref="N22:N37" si="5">L22/M22</f>
        <v>#REF!</v>
      </c>
      <c r="O22" s="301">
        <v>3.4954116000000056E-2</v>
      </c>
      <c r="P22" s="243" t="e">
        <f t="shared" ref="P22:P37" si="6">L22*O22</f>
        <v>#REF!</v>
      </c>
      <c r="R22" s="230"/>
      <c r="S22" s="230" t="s">
        <v>151</v>
      </c>
      <c r="T22" s="231" t="s">
        <v>0</v>
      </c>
      <c r="U22" s="301">
        <f>O56-O39</f>
        <v>-1.9197168000000681E-4</v>
      </c>
      <c r="V22" s="243" t="e">
        <f>P56-P39</f>
        <v>#REF!</v>
      </c>
    </row>
    <row r="23" spans="2:22" ht="14.45" x14ac:dyDescent="0.3">
      <c r="B23" s="239">
        <v>1.9</v>
      </c>
      <c r="C23" s="240">
        <v>12.147965444151634</v>
      </c>
      <c r="D23" s="283">
        <f t="shared" si="3"/>
        <v>8.2318311209999995E-2</v>
      </c>
      <c r="E23" s="240">
        <v>0.80322422524297865</v>
      </c>
      <c r="F23" s="283">
        <f t="shared" si="0"/>
        <v>1.244982370517393</v>
      </c>
      <c r="I23" s="230"/>
      <c r="J23" s="230" t="s">
        <v>151</v>
      </c>
      <c r="K23" s="231" t="s">
        <v>265</v>
      </c>
      <c r="L23" s="243" t="e">
        <f>#REF!</f>
        <v>#REF!</v>
      </c>
      <c r="M23" s="243" t="e">
        <f>#REF!</f>
        <v>#REF!</v>
      </c>
      <c r="N23" s="289" t="e">
        <f t="shared" si="5"/>
        <v>#REF!</v>
      </c>
      <c r="O23" s="301">
        <v>4.1491531350000006E-2</v>
      </c>
      <c r="P23" s="243" t="e">
        <f t="shared" si="6"/>
        <v>#REF!</v>
      </c>
      <c r="R23" s="230"/>
      <c r="S23" s="230" t="s">
        <v>151</v>
      </c>
      <c r="T23" s="231" t="s">
        <v>265</v>
      </c>
      <c r="U23" s="301">
        <f t="shared" ref="U23:V37" si="7">O57-O40</f>
        <v>-7.2069699999996462E-6</v>
      </c>
      <c r="V23" s="243" t="e">
        <f t="shared" si="7"/>
        <v>#REF!</v>
      </c>
    </row>
    <row r="24" spans="2:22" ht="14.45" x14ac:dyDescent="0.3">
      <c r="B24" s="239">
        <v>2</v>
      </c>
      <c r="C24" s="240">
        <v>12.195026175648085</v>
      </c>
      <c r="D24" s="283">
        <f t="shared" si="3"/>
        <v>8.2000643999999998E-2</v>
      </c>
      <c r="E24" s="240">
        <v>0.8221512044455892</v>
      </c>
      <c r="F24" s="283">
        <f t="shared" si="0"/>
        <v>1.2163212734990052</v>
      </c>
      <c r="I24" s="230"/>
      <c r="J24" s="230" t="s">
        <v>151</v>
      </c>
      <c r="K24" s="231" t="s">
        <v>1</v>
      </c>
      <c r="L24" s="243" t="e">
        <f>#REF!</f>
        <v>#REF!</v>
      </c>
      <c r="M24" s="243" t="e">
        <f>#REF!</f>
        <v>#REF!</v>
      </c>
      <c r="N24" s="289" t="e">
        <f t="shared" si="5"/>
        <v>#REF!</v>
      </c>
      <c r="O24" s="301">
        <v>3.515899880999996E-2</v>
      </c>
      <c r="P24" s="243" t="e">
        <f t="shared" si="6"/>
        <v>#REF!</v>
      </c>
      <c r="R24" s="230"/>
      <c r="S24" s="230" t="s">
        <v>151</v>
      </c>
      <c r="T24" s="231" t="s">
        <v>1</v>
      </c>
      <c r="U24" s="301">
        <f t="shared" si="7"/>
        <v>-2.6639708000000817E-4</v>
      </c>
      <c r="V24" s="243" t="e">
        <f t="shared" si="7"/>
        <v>#REF!</v>
      </c>
    </row>
    <row r="25" spans="2:22" ht="14.45" x14ac:dyDescent="0.3">
      <c r="B25" s="237">
        <v>2.1</v>
      </c>
      <c r="C25" s="238">
        <v>12.242293597103879</v>
      </c>
      <c r="D25" s="282">
        <f t="shared" si="3"/>
        <v>8.1684040009999986E-2</v>
      </c>
      <c r="E25" s="238">
        <v>0.84086738845426279</v>
      </c>
      <c r="F25" s="282">
        <f t="shared" si="0"/>
        <v>1.18924816651323</v>
      </c>
      <c r="I25" s="230"/>
      <c r="J25" s="230" t="s">
        <v>151</v>
      </c>
      <c r="K25" s="231" t="s">
        <v>266</v>
      </c>
      <c r="L25" s="243" t="e">
        <f>#REF!</f>
        <v>#REF!</v>
      </c>
      <c r="M25" s="243" t="e">
        <f>#REF!</f>
        <v>#REF!</v>
      </c>
      <c r="N25" s="289" t="e">
        <f t="shared" si="5"/>
        <v>#REF!</v>
      </c>
      <c r="O25" s="301">
        <v>4.6762321600000149E-2</v>
      </c>
      <c r="P25" s="243" t="e">
        <f t="shared" si="6"/>
        <v>#REF!</v>
      </c>
      <c r="R25" s="290"/>
      <c r="S25" s="290" t="s">
        <v>151</v>
      </c>
      <c r="T25" s="291" t="s">
        <v>266</v>
      </c>
      <c r="U25" s="303">
        <f t="shared" si="7"/>
        <v>7.2175250000021396E-5</v>
      </c>
      <c r="V25" s="304" t="e">
        <f t="shared" si="7"/>
        <v>#REF!</v>
      </c>
    </row>
    <row r="26" spans="2:22" ht="14.45" x14ac:dyDescent="0.3">
      <c r="B26" s="237">
        <v>2.2000000000000002</v>
      </c>
      <c r="C26" s="238">
        <v>12.289768268312971</v>
      </c>
      <c r="D26" s="282">
        <f t="shared" si="3"/>
        <v>8.1368499239999989E-2</v>
      </c>
      <c r="E26" s="238">
        <v>0.85939348391007153</v>
      </c>
      <c r="F26" s="282">
        <f t="shared" si="0"/>
        <v>1.1636113360438765</v>
      </c>
      <c r="I26" s="232"/>
      <c r="J26" s="232" t="s">
        <v>152</v>
      </c>
      <c r="K26" s="233" t="s">
        <v>0</v>
      </c>
      <c r="L26" s="244" t="e">
        <f>#REF!</f>
        <v>#REF!</v>
      </c>
      <c r="M26" s="244" t="e">
        <f>#REF!</f>
        <v>#REF!</v>
      </c>
      <c r="N26" s="288" t="e">
        <f t="shared" si="5"/>
        <v>#REF!</v>
      </c>
      <c r="O26" s="302">
        <v>3.5793161689999957E-2</v>
      </c>
      <c r="P26" s="244" t="e">
        <f t="shared" si="6"/>
        <v>#REF!</v>
      </c>
      <c r="R26" s="232"/>
      <c r="S26" s="232" t="s">
        <v>152</v>
      </c>
      <c r="T26" s="233" t="s">
        <v>0</v>
      </c>
      <c r="U26" s="302">
        <f t="shared" si="7"/>
        <v>-3.3656959999998903E-4</v>
      </c>
      <c r="V26" s="244" t="e">
        <f t="shared" si="7"/>
        <v>#REF!</v>
      </c>
    </row>
    <row r="27" spans="2:22" ht="14.45" x14ac:dyDescent="0.3">
      <c r="B27" s="237">
        <v>2.2999999999999998</v>
      </c>
      <c r="C27" s="238">
        <v>12.337450741489546</v>
      </c>
      <c r="D27" s="282">
        <f t="shared" si="3"/>
        <v>8.1054021689999978E-2</v>
      </c>
      <c r="E27" s="238">
        <v>0.87774765861883119</v>
      </c>
      <c r="F27" s="282">
        <f t="shared" si="0"/>
        <v>1.139279598391111</v>
      </c>
      <c r="I27" s="232"/>
      <c r="J27" s="232" t="s">
        <v>152</v>
      </c>
      <c r="K27" s="233" t="s">
        <v>265</v>
      </c>
      <c r="L27" s="244" t="e">
        <f>#REF!</f>
        <v>#REF!</v>
      </c>
      <c r="M27" s="244" t="e">
        <f>#REF!</f>
        <v>#REF!</v>
      </c>
      <c r="N27" s="288" t="e">
        <f t="shared" si="5"/>
        <v>#REF!</v>
      </c>
      <c r="O27" s="302">
        <v>4.1510548150000007E-2</v>
      </c>
      <c r="P27" s="244" t="e">
        <f t="shared" si="6"/>
        <v>#REF!</v>
      </c>
      <c r="R27" s="232"/>
      <c r="S27" s="232" t="s">
        <v>152</v>
      </c>
      <c r="T27" s="233" t="s">
        <v>265</v>
      </c>
      <c r="U27" s="302">
        <f t="shared" si="7"/>
        <v>-6.1437500000066647E-6</v>
      </c>
      <c r="V27" s="244" t="e">
        <f t="shared" si="7"/>
        <v>#REF!</v>
      </c>
    </row>
    <row r="28" spans="2:22" ht="14.45" x14ac:dyDescent="0.3">
      <c r="B28" s="237">
        <v>2.4</v>
      </c>
      <c r="C28" s="238">
        <v>12.385341561047182</v>
      </c>
      <c r="D28" s="282">
        <f t="shared" si="3"/>
        <v>8.0740607359999994E-2</v>
      </c>
      <c r="E28" s="238">
        <v>0.89594594021963048</v>
      </c>
      <c r="F28" s="282">
        <f t="shared" si="0"/>
        <v>1.1161387703312344</v>
      </c>
      <c r="I28" s="232"/>
      <c r="J28" s="232" t="s">
        <v>152</v>
      </c>
      <c r="K28" s="233" t="s">
        <v>1</v>
      </c>
      <c r="L28" s="244" t="e">
        <f>#REF!</f>
        <v>#REF!</v>
      </c>
      <c r="M28" s="244" t="e">
        <f>#REF!</f>
        <v>#REF!</v>
      </c>
      <c r="N28" s="288" t="e">
        <f t="shared" si="5"/>
        <v>#REF!</v>
      </c>
      <c r="O28" s="302">
        <v>3.7038561439999944E-2</v>
      </c>
      <c r="P28" s="244" t="e">
        <f t="shared" si="6"/>
        <v>#REF!</v>
      </c>
      <c r="R28" s="232"/>
      <c r="S28" s="232" t="s">
        <v>152</v>
      </c>
      <c r="T28" s="233" t="s">
        <v>1</v>
      </c>
      <c r="U28" s="302">
        <f t="shared" si="7"/>
        <v>-1.7094285000000126E-4</v>
      </c>
      <c r="V28" s="244" t="e">
        <f t="shared" si="7"/>
        <v>#REF!</v>
      </c>
    </row>
    <row r="29" spans="2:22" ht="14.45" x14ac:dyDescent="0.3">
      <c r="B29" s="237">
        <v>2.5</v>
      </c>
      <c r="C29" s="238">
        <v>12.433441263374402</v>
      </c>
      <c r="D29" s="282">
        <f t="shared" si="3"/>
        <v>8.0428256249999996E-2</v>
      </c>
      <c r="E29" s="238">
        <v>0.91400253816720856</v>
      </c>
      <c r="F29" s="282">
        <f t="shared" si="0"/>
        <v>1.094088865448051</v>
      </c>
      <c r="I29" s="232"/>
      <c r="J29" s="232" t="s">
        <v>152</v>
      </c>
      <c r="K29" s="233" t="s">
        <v>266</v>
      </c>
      <c r="L29" s="244" t="e">
        <f>#REF!</f>
        <v>#REF!</v>
      </c>
      <c r="M29" s="244" t="e">
        <f>#REF!</f>
        <v>#REF!</v>
      </c>
      <c r="N29" s="288" t="e">
        <f t="shared" si="5"/>
        <v>#REF!</v>
      </c>
      <c r="O29" s="302">
        <v>4.6454162400000144E-2</v>
      </c>
      <c r="P29" s="244" t="e">
        <f t="shared" si="6"/>
        <v>#REF!</v>
      </c>
      <c r="R29" s="290"/>
      <c r="S29" s="290" t="s">
        <v>152</v>
      </c>
      <c r="T29" s="291" t="s">
        <v>266</v>
      </c>
      <c r="U29" s="303">
        <f t="shared" si="7"/>
        <v>6.9313749999987129E-5</v>
      </c>
      <c r="V29" s="304" t="e">
        <f t="shared" si="7"/>
        <v>#REF!</v>
      </c>
    </row>
    <row r="30" spans="2:22" ht="14.45" x14ac:dyDescent="0.3">
      <c r="B30" s="237">
        <v>2.6</v>
      </c>
      <c r="C30" s="238">
        <v>12.481750376606486</v>
      </c>
      <c r="D30" s="282">
        <f t="shared" si="3"/>
        <v>8.0116968359999999E-2</v>
      </c>
      <c r="E30" s="238">
        <v>0.93193010622698147</v>
      </c>
      <c r="F30" s="282">
        <f t="shared" si="0"/>
        <v>1.0730418443595591</v>
      </c>
      <c r="I30" s="230"/>
      <c r="J30" s="230" t="s">
        <v>153</v>
      </c>
      <c r="K30" s="231" t="s">
        <v>0</v>
      </c>
      <c r="L30" s="243" t="e">
        <f>#REF!</f>
        <v>#REF!</v>
      </c>
      <c r="M30" s="243" t="e">
        <f>#REF!</f>
        <v>#REF!</v>
      </c>
      <c r="N30" s="289" t="e">
        <f t="shared" si="5"/>
        <v>#REF!</v>
      </c>
      <c r="O30" s="301">
        <v>3.5055000960000048E-2</v>
      </c>
      <c r="P30" s="243" t="e">
        <f t="shared" si="6"/>
        <v>#REF!</v>
      </c>
      <c r="R30" s="230"/>
      <c r="S30" s="230" t="s">
        <v>153</v>
      </c>
      <c r="T30" s="231" t="s">
        <v>0</v>
      </c>
      <c r="U30" s="301">
        <f t="shared" si="7"/>
        <v>-2.7679371000000064E-4</v>
      </c>
      <c r="V30" s="243" t="e">
        <f t="shared" si="7"/>
        <v>#REF!</v>
      </c>
    </row>
    <row r="31" spans="2:22" ht="14.45" x14ac:dyDescent="0.3">
      <c r="B31" s="237">
        <v>2.7</v>
      </c>
      <c r="C31" s="238">
        <v>12.53026942039364</v>
      </c>
      <c r="D31" s="282">
        <f t="shared" si="3"/>
        <v>7.9806743689999987E-2</v>
      </c>
      <c r="E31" s="238">
        <v>0.94973995831579583</v>
      </c>
      <c r="F31" s="282">
        <f t="shared" si="0"/>
        <v>1.0529197926697029</v>
      </c>
      <c r="I31" s="230"/>
      <c r="J31" s="230" t="s">
        <v>153</v>
      </c>
      <c r="K31" s="231" t="s">
        <v>265</v>
      </c>
      <c r="L31" s="243" t="e">
        <f>#REF!</f>
        <v>#REF!</v>
      </c>
      <c r="M31" s="243" t="e">
        <f>#REF!</f>
        <v>#REF!</v>
      </c>
      <c r="N31" s="289" t="e">
        <f t="shared" si="5"/>
        <v>#REF!</v>
      </c>
      <c r="O31" s="301">
        <v>4.1482881399999998E-2</v>
      </c>
      <c r="P31" s="243" t="e">
        <f t="shared" si="6"/>
        <v>#REF!</v>
      </c>
      <c r="R31" s="230"/>
      <c r="S31" s="230" t="s">
        <v>153</v>
      </c>
      <c r="T31" s="231" t="s">
        <v>265</v>
      </c>
      <c r="U31" s="301">
        <f t="shared" si="7"/>
        <v>-1.3350720000006311E-5</v>
      </c>
      <c r="V31" s="243" t="e">
        <f t="shared" si="7"/>
        <v>#REF!</v>
      </c>
    </row>
    <row r="32" spans="2:22" ht="14.45" x14ac:dyDescent="0.3">
      <c r="B32" s="237">
        <v>2.8</v>
      </c>
      <c r="C32" s="238">
        <v>12.578998905665335</v>
      </c>
      <c r="D32" s="282">
        <f t="shared" si="3"/>
        <v>7.9497582240000003E-2</v>
      </c>
      <c r="E32" s="238">
        <v>0.96744224738367468</v>
      </c>
      <c r="F32" s="282">
        <f t="shared" si="0"/>
        <v>1.0336534327546412</v>
      </c>
      <c r="I32" s="230"/>
      <c r="J32" s="230" t="s">
        <v>153</v>
      </c>
      <c r="K32" s="231" t="s">
        <v>1</v>
      </c>
      <c r="L32" s="243" t="e">
        <f>#REF!</f>
        <v>#REF!</v>
      </c>
      <c r="M32" s="243" t="e">
        <f>#REF!</f>
        <v>#REF!</v>
      </c>
      <c r="N32" s="289" t="e">
        <f t="shared" si="5"/>
        <v>#REF!</v>
      </c>
      <c r="O32" s="301">
        <v>3.5098866409999971E-2</v>
      </c>
      <c r="P32" s="243" t="e">
        <f t="shared" si="6"/>
        <v>#REF!</v>
      </c>
      <c r="R32" s="230"/>
      <c r="S32" s="230" t="s">
        <v>153</v>
      </c>
      <c r="T32" s="231" t="s">
        <v>1</v>
      </c>
      <c r="U32" s="301">
        <f t="shared" si="7"/>
        <v>-2.6214419999999461E-4</v>
      </c>
      <c r="V32" s="243" t="e">
        <f t="shared" si="7"/>
        <v>#REF!</v>
      </c>
    </row>
    <row r="33" spans="2:22" ht="14.45" x14ac:dyDescent="0.3">
      <c r="B33" s="237">
        <v>2.9</v>
      </c>
      <c r="C33" s="238">
        <v>12.627939334390925</v>
      </c>
      <c r="D33" s="282">
        <f t="shared" si="3"/>
        <v>7.9189484009999977E-2</v>
      </c>
      <c r="E33" s="238">
        <v>0.98504611474524095</v>
      </c>
      <c r="F33" s="282">
        <f t="shared" si="0"/>
        <v>1.0151808986715576</v>
      </c>
      <c r="I33" s="230"/>
      <c r="J33" s="230" t="s">
        <v>153</v>
      </c>
      <c r="K33" s="231" t="s">
        <v>266</v>
      </c>
      <c r="L33" s="243" t="e">
        <f>#REF!</f>
        <v>#REF!</v>
      </c>
      <c r="M33" s="243" t="e">
        <f>#REF!</f>
        <v>#REF!</v>
      </c>
      <c r="N33" s="289" t="e">
        <f t="shared" si="5"/>
        <v>#REF!</v>
      </c>
      <c r="O33" s="301">
        <v>4.6684423350000143E-2</v>
      </c>
      <c r="P33" s="243" t="e">
        <f t="shared" si="6"/>
        <v>#REF!</v>
      </c>
      <c r="R33" s="290"/>
      <c r="S33" s="290" t="s">
        <v>153</v>
      </c>
      <c r="T33" s="291" t="s">
        <v>266</v>
      </c>
      <c r="U33" s="303">
        <f t="shared" si="7"/>
        <v>7.1030650000011852E-5</v>
      </c>
      <c r="V33" s="304" t="e">
        <f t="shared" si="7"/>
        <v>#REF!</v>
      </c>
    </row>
    <row r="34" spans="2:22" ht="14.45" x14ac:dyDescent="0.3">
      <c r="B34" s="237">
        <v>3</v>
      </c>
      <c r="C34" s="238">
        <v>12.67709119933637</v>
      </c>
      <c r="D34" s="282">
        <f t="shared" si="3"/>
        <v>7.8882448999999993E-2</v>
      </c>
      <c r="E34" s="238">
        <v>1.0025598155820015</v>
      </c>
      <c r="F34" s="282">
        <f t="shared" si="0"/>
        <v>0.9974467203430496</v>
      </c>
      <c r="I34" s="232"/>
      <c r="J34" s="232" t="s">
        <v>4</v>
      </c>
      <c r="K34" s="233" t="s">
        <v>0</v>
      </c>
      <c r="L34" s="244" t="e">
        <f>#REF!</f>
        <v>#REF!</v>
      </c>
      <c r="M34" s="244" t="e">
        <f>#REF!</f>
        <v>#REF!</v>
      </c>
      <c r="N34" s="288" t="e">
        <f t="shared" si="5"/>
        <v>#REF!</v>
      </c>
      <c r="O34" s="303">
        <v>0.28163377051516858</v>
      </c>
      <c r="P34" s="304" t="e">
        <f t="shared" si="6"/>
        <v>#REF!</v>
      </c>
      <c r="R34" s="232"/>
      <c r="S34" s="232" t="s">
        <v>4</v>
      </c>
      <c r="T34" s="233" t="s">
        <v>0</v>
      </c>
      <c r="U34" s="302">
        <f t="shared" si="7"/>
        <v>-4.9191846702550945E-4</v>
      </c>
      <c r="V34" s="244" t="e">
        <f t="shared" si="7"/>
        <v>#REF!</v>
      </c>
    </row>
    <row r="35" spans="2:22" ht="14.45" x14ac:dyDescent="0.3">
      <c r="B35" s="241">
        <v>3.1</v>
      </c>
      <c r="C35" s="242">
        <v>12.726454983817161</v>
      </c>
      <c r="D35" s="284">
        <f t="shared" si="3"/>
        <v>7.8576477209999995E-2</v>
      </c>
      <c r="E35" s="242">
        <v>1.0199908250766501</v>
      </c>
      <c r="F35" s="284">
        <f t="shared" si="0"/>
        <v>0.98040097559196393</v>
      </c>
      <c r="I35" s="232"/>
      <c r="J35" s="232" t="s">
        <v>4</v>
      </c>
      <c r="K35" s="233" t="s">
        <v>265</v>
      </c>
      <c r="L35" s="244" t="e">
        <f>#REF!</f>
        <v>#REF!</v>
      </c>
      <c r="M35" s="244" t="e">
        <f>#REF!</f>
        <v>#REF!</v>
      </c>
      <c r="N35" s="288" t="e">
        <f t="shared" si="5"/>
        <v>#REF!</v>
      </c>
      <c r="O35" s="303">
        <v>0.34574826397501529</v>
      </c>
      <c r="P35" s="304" t="e">
        <f t="shared" si="6"/>
        <v>#REF!</v>
      </c>
      <c r="R35" s="232"/>
      <c r="S35" s="232" t="s">
        <v>4</v>
      </c>
      <c r="T35" s="233" t="s">
        <v>265</v>
      </c>
      <c r="U35" s="302">
        <f t="shared" si="7"/>
        <v>9.2954451732452092E-4</v>
      </c>
      <c r="V35" s="244" t="e">
        <f t="shared" si="7"/>
        <v>#REF!</v>
      </c>
    </row>
    <row r="36" spans="2:22" ht="14.45" x14ac:dyDescent="0.3">
      <c r="B36" s="241">
        <v>3.2</v>
      </c>
      <c r="C36" s="242">
        <v>12.776031161447284</v>
      </c>
      <c r="D36" s="284">
        <f t="shared" si="3"/>
        <v>7.8271568639999997E-2</v>
      </c>
      <c r="E36" s="242">
        <v>1.0373459286894964</v>
      </c>
      <c r="F36" s="284">
        <f t="shared" si="0"/>
        <v>0.96399857785466381</v>
      </c>
      <c r="I36" s="232"/>
      <c r="J36" s="232" t="s">
        <v>4</v>
      </c>
      <c r="K36" s="233" t="s">
        <v>1</v>
      </c>
      <c r="L36" s="244" t="e">
        <f>#REF!</f>
        <v>#REF!</v>
      </c>
      <c r="M36" s="244" t="e">
        <f>#REF!</f>
        <v>#REF!</v>
      </c>
      <c r="N36" s="288" t="e">
        <f t="shared" si="5"/>
        <v>#REF!</v>
      </c>
      <c r="O36" s="303">
        <v>0.27180588956317797</v>
      </c>
      <c r="P36" s="304" t="e">
        <f t="shared" si="6"/>
        <v>#REF!</v>
      </c>
      <c r="R36" s="232"/>
      <c r="S36" s="232" t="s">
        <v>4</v>
      </c>
      <c r="T36" s="233" t="s">
        <v>1</v>
      </c>
      <c r="U36" s="302">
        <f t="shared" si="7"/>
        <v>-8.6800106289419698E-4</v>
      </c>
      <c r="V36" s="244" t="e">
        <f t="shared" si="7"/>
        <v>#REF!</v>
      </c>
    </row>
    <row r="37" spans="2:22" ht="14.45" x14ac:dyDescent="0.3">
      <c r="B37" s="241">
        <v>3.3</v>
      </c>
      <c r="C37" s="242">
        <v>12.825820195884292</v>
      </c>
      <c r="D37" s="284">
        <f t="shared" si="3"/>
        <v>7.7967723289999999E-2</v>
      </c>
      <c r="E37" s="242">
        <v>1.0546312993620313</v>
      </c>
      <c r="F37" s="284">
        <f t="shared" si="0"/>
        <v>0.94819867436602834</v>
      </c>
      <c r="I37" s="232"/>
      <c r="J37" s="232" t="s">
        <v>4</v>
      </c>
      <c r="K37" s="233" t="s">
        <v>266</v>
      </c>
      <c r="L37" s="244" t="e">
        <f>#REF!</f>
        <v>#REF!</v>
      </c>
      <c r="M37" s="244" t="e">
        <f>#REF!</f>
        <v>#REF!</v>
      </c>
      <c r="N37" s="288" t="e">
        <f t="shared" si="5"/>
        <v>#REF!</v>
      </c>
      <c r="O37" s="303">
        <v>0.56900633562761571</v>
      </c>
      <c r="P37" s="304" t="e">
        <f t="shared" si="6"/>
        <v>#REF!</v>
      </c>
      <c r="R37" s="232"/>
      <c r="S37" s="232" t="s">
        <v>4</v>
      </c>
      <c r="T37" s="233" t="s">
        <v>266</v>
      </c>
      <c r="U37" s="302">
        <f t="shared" si="7"/>
        <v>1.2476340970791755E-3</v>
      </c>
      <c r="V37" s="244" t="e">
        <f t="shared" si="7"/>
        <v>#REF!</v>
      </c>
    </row>
    <row r="38" spans="2:22" ht="14.45" x14ac:dyDescent="0.3">
      <c r="B38" s="241">
        <v>3.4</v>
      </c>
      <c r="C38" s="242">
        <v>12.875822540570377</v>
      </c>
      <c r="D38" s="284">
        <f t="shared" si="3"/>
        <v>7.7664941160000001E-2</v>
      </c>
      <c r="E38" s="242">
        <v>1.0718525638746397</v>
      </c>
      <c r="F38" s="284">
        <f t="shared" si="0"/>
        <v>0.93296413490405816</v>
      </c>
      <c r="I38" s="226" t="s">
        <v>269</v>
      </c>
      <c r="J38" s="129"/>
      <c r="K38" s="227"/>
      <c r="L38" s="227"/>
      <c r="M38" s="227"/>
      <c r="N38" s="129"/>
      <c r="O38" s="300"/>
      <c r="P38" s="227"/>
    </row>
    <row r="39" spans="2:22" ht="14.45" x14ac:dyDescent="0.3">
      <c r="B39" s="241">
        <v>3.5</v>
      </c>
      <c r="C39" s="242">
        <v>12.926038638469459</v>
      </c>
      <c r="D39" s="284">
        <f t="shared" si="3"/>
        <v>7.7363222249999988E-2</v>
      </c>
      <c r="E39" s="242">
        <v>1.0890148601523153</v>
      </c>
      <c r="F39" s="284">
        <f t="shared" si="0"/>
        <v>0.91826111524330789</v>
      </c>
      <c r="I39" s="127"/>
      <c r="J39" s="127" t="s">
        <v>151</v>
      </c>
      <c r="K39" s="229" t="s">
        <v>0</v>
      </c>
      <c r="L39" s="120" t="e">
        <f>#REF!</f>
        <v>#REF!</v>
      </c>
      <c r="M39" s="120" t="e">
        <f>#REF!</f>
        <v>#REF!</v>
      </c>
      <c r="N39" s="286" t="e">
        <f t="shared" ref="N39:N54" si="8">L39/M39</f>
        <v>#REF!</v>
      </c>
      <c r="O39" s="298">
        <v>3.9132531689999965E-2</v>
      </c>
      <c r="P39" s="120" t="e">
        <f t="shared" ref="P39:P54" si="9">L39*O39</f>
        <v>#REF!</v>
      </c>
    </row>
    <row r="40" spans="2:22" ht="14.45" x14ac:dyDescent="0.3">
      <c r="B40" s="241">
        <v>3.6</v>
      </c>
      <c r="C40" s="242">
        <v>12.97646892180021</v>
      </c>
      <c r="D40" s="284">
        <f t="shared" si="3"/>
        <v>7.706256655999999E-2</v>
      </c>
      <c r="E40" s="242">
        <v>1.1061228869732</v>
      </c>
      <c r="F40" s="284">
        <f t="shared" si="0"/>
        <v>0.90405868260840783</v>
      </c>
      <c r="I40" s="127"/>
      <c r="J40" s="127" t="s">
        <v>151</v>
      </c>
      <c r="K40" s="229" t="s">
        <v>265</v>
      </c>
      <c r="L40" s="120" t="e">
        <f>#REF!</f>
        <v>#REF!</v>
      </c>
      <c r="M40" s="120" t="e">
        <f>#REF!</f>
        <v>#REF!</v>
      </c>
      <c r="N40" s="286" t="e">
        <f t="shared" si="8"/>
        <v>#REF!</v>
      </c>
      <c r="O40" s="298">
        <v>3.4731450809999995E-2</v>
      </c>
      <c r="P40" s="120" t="e">
        <f t="shared" si="9"/>
        <v>#REF!</v>
      </c>
    </row>
    <row r="41" spans="2:22" ht="14.45" x14ac:dyDescent="0.3">
      <c r="B41" s="241">
        <v>3.7</v>
      </c>
      <c r="C41" s="242">
        <v>13.02711381176503</v>
      </c>
      <c r="D41" s="284">
        <f t="shared" si="3"/>
        <v>7.6762974089999991E-2</v>
      </c>
      <c r="E41" s="242">
        <v>1.1231809472674232</v>
      </c>
      <c r="F41" s="284">
        <f t="shared" si="0"/>
        <v>0.89032849286919524</v>
      </c>
      <c r="I41" s="127"/>
      <c r="J41" s="127" t="s">
        <v>151</v>
      </c>
      <c r="K41" s="229" t="s">
        <v>1</v>
      </c>
      <c r="L41" s="120" t="e">
        <f>#REF!</f>
        <v>#REF!</v>
      </c>
      <c r="M41" s="120" t="e">
        <f>#REF!</f>
        <v>#REF!</v>
      </c>
      <c r="N41" s="286" t="e">
        <f t="shared" si="8"/>
        <v>#REF!</v>
      </c>
      <c r="O41" s="298">
        <v>4.3180471040000001E-2</v>
      </c>
      <c r="P41" s="120" t="e">
        <f t="shared" si="9"/>
        <v>#REF!</v>
      </c>
    </row>
    <row r="42" spans="2:22" ht="14.45" x14ac:dyDescent="0.3">
      <c r="B42" s="241">
        <v>3.8</v>
      </c>
      <c r="C42" s="242">
        <v>13.07797371827489</v>
      </c>
      <c r="D42" s="284">
        <f t="shared" si="3"/>
        <v>7.6464444839999993E-2</v>
      </c>
      <c r="E42" s="242">
        <v>1.1401929859813422</v>
      </c>
      <c r="F42" s="284">
        <f t="shared" si="0"/>
        <v>0.87704451114415438</v>
      </c>
      <c r="I42" s="127"/>
      <c r="J42" s="127" t="s">
        <v>151</v>
      </c>
      <c r="K42" s="229" t="s">
        <v>266</v>
      </c>
      <c r="L42" s="120" t="e">
        <f>#REF!</f>
        <v>#REF!</v>
      </c>
      <c r="M42" s="120" t="e">
        <f>#REF!</f>
        <v>#REF!</v>
      </c>
      <c r="N42" s="286" t="e">
        <f t="shared" si="8"/>
        <v>#REF!</v>
      </c>
      <c r="O42" s="298">
        <v>4.5936917350000113E-2</v>
      </c>
      <c r="P42" s="120" t="e">
        <f t="shared" si="9"/>
        <v>#REF!</v>
      </c>
    </row>
    <row r="43" spans="2:22" ht="14.45" x14ac:dyDescent="0.3">
      <c r="B43" s="241">
        <v>3.9</v>
      </c>
      <c r="C43" s="242">
        <v>13.129049039670058</v>
      </c>
      <c r="D43" s="284">
        <f t="shared" si="3"/>
        <v>7.6166978809999994E-2</v>
      </c>
      <c r="E43" s="242">
        <v>1.1571626233124592</v>
      </c>
      <c r="F43" s="284">
        <f t="shared" si="0"/>
        <v>0.86418276900219071</v>
      </c>
      <c r="I43" s="128"/>
      <c r="J43" s="128" t="s">
        <v>152</v>
      </c>
      <c r="K43" s="228" t="s">
        <v>0</v>
      </c>
      <c r="L43" s="121" t="e">
        <f>#REF!</f>
        <v>#REF!</v>
      </c>
      <c r="M43" s="121" t="e">
        <f>#REF!</f>
        <v>#REF!</v>
      </c>
      <c r="N43" s="287" t="e">
        <f t="shared" si="8"/>
        <v>#REF!</v>
      </c>
      <c r="O43" s="299">
        <v>4.8190032410000062E-2</v>
      </c>
      <c r="P43" s="121" t="e">
        <f t="shared" si="9"/>
        <v>#REF!</v>
      </c>
    </row>
    <row r="44" spans="2:22" ht="14.45" x14ac:dyDescent="0.3">
      <c r="B44" s="241">
        <v>4</v>
      </c>
      <c r="C44" s="242">
        <v>13.180340162436622</v>
      </c>
      <c r="D44" s="284">
        <f t="shared" si="3"/>
        <v>7.5870575999999995E-2</v>
      </c>
      <c r="E44" s="242">
        <v>1.1740931839836088</v>
      </c>
      <c r="F44" s="284">
        <f t="shared" si="0"/>
        <v>0.851721152666159</v>
      </c>
      <c r="I44" s="128"/>
      <c r="J44" s="128" t="s">
        <v>152</v>
      </c>
      <c r="K44" s="228" t="s">
        <v>265</v>
      </c>
      <c r="L44" s="121" t="e">
        <f>#REF!</f>
        <v>#REF!</v>
      </c>
      <c r="M44" s="121" t="e">
        <f>#REF!</f>
        <v>#REF!</v>
      </c>
      <c r="N44" s="287" t="e">
        <f t="shared" si="8"/>
        <v>#REF!</v>
      </c>
      <c r="O44" s="299">
        <v>3.4724243839999995E-2</v>
      </c>
      <c r="P44" s="121" t="e">
        <f t="shared" si="9"/>
        <v>#REF!</v>
      </c>
    </row>
    <row r="45" spans="2:22" ht="14.45" x14ac:dyDescent="0.3">
      <c r="B45" s="235">
        <v>4.0999999999999996</v>
      </c>
      <c r="C45" s="236">
        <v>13.231847460918848</v>
      </c>
      <c r="D45" s="285">
        <f t="shared" si="3"/>
        <v>7.5575236409999982E-2</v>
      </c>
      <c r="E45" s="236">
        <v>1.1909877231143551</v>
      </c>
      <c r="F45" s="285">
        <f t="shared" si="0"/>
        <v>0.83963921759417082</v>
      </c>
      <c r="I45" s="128"/>
      <c r="J45" s="128" t="s">
        <v>152</v>
      </c>
      <c r="K45" s="228" t="s">
        <v>1</v>
      </c>
      <c r="L45" s="121" t="e">
        <f>#REF!</f>
        <v>#REF!</v>
      </c>
      <c r="M45" s="121" t="e">
        <f>#REF!</f>
        <v>#REF!</v>
      </c>
      <c r="N45" s="287" t="e">
        <f t="shared" si="8"/>
        <v>#REF!</v>
      </c>
      <c r="O45" s="299">
        <v>4.8530854890000072E-2</v>
      </c>
      <c r="P45" s="121" t="e">
        <f t="shared" si="9"/>
        <v>#REF!</v>
      </c>
    </row>
    <row r="46" spans="2:22" ht="14.45" x14ac:dyDescent="0.3">
      <c r="B46" s="235">
        <v>4.2</v>
      </c>
      <c r="C46" s="236">
        <v>13.283571297027258</v>
      </c>
      <c r="D46" s="285">
        <f t="shared" si="3"/>
        <v>7.5280960039999997E-2</v>
      </c>
      <c r="E46" s="236">
        <v>1.2078490491574225</v>
      </c>
      <c r="F46" s="285">
        <f t="shared" si="0"/>
        <v>0.82791802559896466</v>
      </c>
      <c r="I46" s="128"/>
      <c r="J46" s="128" t="s">
        <v>152</v>
      </c>
      <c r="K46" s="228" t="s">
        <v>266</v>
      </c>
      <c r="L46" s="121" t="e">
        <f>#REF!</f>
        <v>#REF!</v>
      </c>
      <c r="M46" s="121" t="e">
        <f>#REF!</f>
        <v>#REF!</v>
      </c>
      <c r="N46" s="287" t="e">
        <f t="shared" si="8"/>
        <v>#REF!</v>
      </c>
      <c r="O46" s="299">
        <v>4.5584625600000123E-2</v>
      </c>
      <c r="P46" s="121" t="e">
        <f t="shared" si="9"/>
        <v>#REF!</v>
      </c>
    </row>
    <row r="47" spans="2:22" ht="14.45" x14ac:dyDescent="0.3">
      <c r="B47" s="235">
        <v>4.3</v>
      </c>
      <c r="C47" s="236">
        <v>13.335512019942492</v>
      </c>
      <c r="D47" s="285">
        <f t="shared" si="3"/>
        <v>7.4987746889999984E-2</v>
      </c>
      <c r="E47" s="236">
        <v>1.2246797442942312</v>
      </c>
      <c r="F47" s="285">
        <f t="shared" si="0"/>
        <v>0.81654000130155535</v>
      </c>
      <c r="I47" s="127"/>
      <c r="J47" s="127" t="s">
        <v>153</v>
      </c>
      <c r="K47" s="229" t="s">
        <v>0</v>
      </c>
      <c r="L47" s="120" t="e">
        <f>#REF!</f>
        <v>#REF!</v>
      </c>
      <c r="M47" s="120" t="e">
        <f>#REF!</f>
        <v>#REF!</v>
      </c>
      <c r="N47" s="286" t="e">
        <f t="shared" si="8"/>
        <v>#REF!</v>
      </c>
      <c r="O47" s="298">
        <v>3.8846168999999958E-2</v>
      </c>
      <c r="P47" s="120" t="e">
        <f t="shared" si="9"/>
        <v>#REF!</v>
      </c>
    </row>
    <row r="48" spans="2:22" ht="14.45" x14ac:dyDescent="0.3">
      <c r="B48" s="235">
        <v>4.4000000000000004</v>
      </c>
      <c r="C48" s="236">
        <v>13.387669965814812</v>
      </c>
      <c r="D48" s="285">
        <f t="shared" si="3"/>
        <v>7.4695596959999985E-2</v>
      </c>
      <c r="E48" s="236">
        <v>1.2414821826229001</v>
      </c>
      <c r="F48" s="285">
        <f t="shared" si="0"/>
        <v>0.80548880523382405</v>
      </c>
      <c r="I48" s="127"/>
      <c r="J48" s="127" t="s">
        <v>153</v>
      </c>
      <c r="K48" s="229" t="s">
        <v>265</v>
      </c>
      <c r="L48" s="120" t="e">
        <f>#REF!</f>
        <v>#REF!</v>
      </c>
      <c r="M48" s="120" t="e">
        <f>#REF!</f>
        <v>#REF!</v>
      </c>
      <c r="N48" s="286" t="e">
        <f t="shared" si="8"/>
        <v>#REF!</v>
      </c>
      <c r="O48" s="298">
        <v>3.4731450809999995E-2</v>
      </c>
      <c r="P48" s="120" t="e">
        <f t="shared" si="9"/>
        <v>#REF!</v>
      </c>
    </row>
    <row r="49" spans="2:16" ht="14.45" x14ac:dyDescent="0.3">
      <c r="B49" s="235">
        <v>4.5</v>
      </c>
      <c r="C49" s="236">
        <v>13.440045457459348</v>
      </c>
      <c r="D49" s="285">
        <f t="shared" si="3"/>
        <v>7.440451025E-2</v>
      </c>
      <c r="E49" s="236">
        <v>1.2582585464218927</v>
      </c>
      <c r="F49" s="285">
        <f t="shared" si="0"/>
        <v>0.79474922132950976</v>
      </c>
      <c r="I49" s="127"/>
      <c r="J49" s="127" t="s">
        <v>153</v>
      </c>
      <c r="K49" s="229" t="s">
        <v>1</v>
      </c>
      <c r="L49" s="120" t="e">
        <f>#REF!</f>
        <v>#REF!</v>
      </c>
      <c r="M49" s="120" t="e">
        <f>#REF!</f>
        <v>#REF!</v>
      </c>
      <c r="N49" s="286" t="e">
        <f t="shared" si="8"/>
        <v>#REF!</v>
      </c>
      <c r="O49" s="298">
        <v>4.2914073959999993E-2</v>
      </c>
      <c r="P49" s="120" t="e">
        <f t="shared" si="9"/>
        <v>#REF!</v>
      </c>
    </row>
    <row r="50" spans="2:16" ht="14.45" x14ac:dyDescent="0.3">
      <c r="B50" s="235">
        <v>4.5999999999999996</v>
      </c>
      <c r="C50" s="236">
        <v>13.492638804046953</v>
      </c>
      <c r="D50" s="285">
        <f t="shared" si="3"/>
        <v>7.4114486759999987E-2</v>
      </c>
      <c r="E50" s="236">
        <v>1.2750108407307998</v>
      </c>
      <c r="F50" s="285">
        <f t="shared" si="0"/>
        <v>0.78430705689280922</v>
      </c>
      <c r="I50" s="127"/>
      <c r="J50" s="127" t="s">
        <v>153</v>
      </c>
      <c r="K50" s="229" t="s">
        <v>266</v>
      </c>
      <c r="L50" s="120" t="e">
        <f>#REF!</f>
        <v>#REF!</v>
      </c>
      <c r="M50" s="120" t="e">
        <f>#REF!</f>
        <v>#REF!</v>
      </c>
      <c r="N50" s="286" t="e">
        <f t="shared" si="8"/>
        <v>#REF!</v>
      </c>
      <c r="O50" s="298">
        <v>4.5794283750000123E-2</v>
      </c>
      <c r="P50" s="120" t="e">
        <f t="shared" si="9"/>
        <v>#REF!</v>
      </c>
    </row>
    <row r="51" spans="2:16" ht="14.45" x14ac:dyDescent="0.3">
      <c r="B51" s="235">
        <v>4.7</v>
      </c>
      <c r="C51" s="236">
        <v>13.545450300790669</v>
      </c>
      <c r="D51" s="285">
        <f t="shared" si="3"/>
        <v>7.3825526490000001E-2</v>
      </c>
      <c r="E51" s="236">
        <v>1.2917409064549676</v>
      </c>
      <c r="F51" s="285">
        <f t="shared" si="0"/>
        <v>0.77414905342309193</v>
      </c>
      <c r="I51" s="128"/>
      <c r="J51" s="128" t="s">
        <v>4</v>
      </c>
      <c r="K51" s="228" t="s">
        <v>0</v>
      </c>
      <c r="L51" s="121" t="e">
        <f>#REF!</f>
        <v>#REF!</v>
      </c>
      <c r="M51" s="121" t="e">
        <f>#REF!</f>
        <v>#REF!</v>
      </c>
      <c r="N51" s="287" t="e">
        <f t="shared" si="8"/>
        <v>#REF!</v>
      </c>
      <c r="O51" s="299">
        <v>0.27089761061174611</v>
      </c>
      <c r="P51" s="121" t="e">
        <f t="shared" si="9"/>
        <v>#REF!</v>
      </c>
    </row>
    <row r="52" spans="2:16" ht="14.45" x14ac:dyDescent="0.3">
      <c r="B52" s="235">
        <v>4.8</v>
      </c>
      <c r="C52" s="236">
        <v>13.598480228627832</v>
      </c>
      <c r="D52" s="285">
        <f t="shared" si="3"/>
        <v>7.3537629440000002E-2</v>
      </c>
      <c r="E52" s="236">
        <v>1.3084504321715236</v>
      </c>
      <c r="F52" s="285">
        <f t="shared" si="0"/>
        <v>0.76426280691457704</v>
      </c>
      <c r="I52" s="128"/>
      <c r="J52" s="128" t="s">
        <v>4</v>
      </c>
      <c r="K52" s="228" t="s">
        <v>265</v>
      </c>
      <c r="L52" s="121" t="e">
        <f>#REF!</f>
        <v>#REF!</v>
      </c>
      <c r="M52" s="121" t="e">
        <f>#REF!</f>
        <v>#REF!</v>
      </c>
      <c r="N52" s="287" t="e">
        <f t="shared" si="8"/>
        <v>#REF!</v>
      </c>
      <c r="O52" s="299">
        <v>0.27650995407385054</v>
      </c>
      <c r="P52" s="121" t="e">
        <f t="shared" si="9"/>
        <v>#REF!</v>
      </c>
    </row>
    <row r="53" spans="2:16" ht="14.45" x14ac:dyDescent="0.3">
      <c r="B53" s="235">
        <v>4.9000000000000004</v>
      </c>
      <c r="C53" s="236">
        <v>13.651728853897701</v>
      </c>
      <c r="D53" s="285">
        <f t="shared" si="3"/>
        <v>7.3250795609999989E-2</v>
      </c>
      <c r="E53" s="236">
        <v>1.3251409647898682</v>
      </c>
      <c r="F53" s="285">
        <f t="shared" si="0"/>
        <v>0.75463669645030795</v>
      </c>
      <c r="I53" s="128"/>
      <c r="J53" s="128" t="s">
        <v>4</v>
      </c>
      <c r="K53" s="228" t="s">
        <v>1</v>
      </c>
      <c r="L53" s="121" t="e">
        <f>#REF!</f>
        <v>#REF!</v>
      </c>
      <c r="M53" s="121" t="e">
        <f>#REF!</f>
        <v>#REF!</v>
      </c>
      <c r="N53" s="287" t="e">
        <f t="shared" si="8"/>
        <v>#REF!</v>
      </c>
      <c r="O53" s="299">
        <v>0.27915709482302065</v>
      </c>
      <c r="P53" s="121" t="e">
        <f t="shared" si="9"/>
        <v>#REF!</v>
      </c>
    </row>
    <row r="54" spans="2:16" ht="14.45" x14ac:dyDescent="0.3">
      <c r="B54" s="235">
        <v>5</v>
      </c>
      <c r="C54" s="236">
        <v>13.705196428014656</v>
      </c>
      <c r="D54" s="285">
        <f t="shared" si="3"/>
        <v>7.2965025000000003E-2</v>
      </c>
      <c r="E54" s="236">
        <v>1.3418139191989675</v>
      </c>
      <c r="F54" s="285">
        <f t="shared" si="0"/>
        <v>0.74525982007771785</v>
      </c>
      <c r="I54" s="128"/>
      <c r="J54" s="128" t="s">
        <v>4</v>
      </c>
      <c r="K54" s="228" t="s">
        <v>266</v>
      </c>
      <c r="L54" s="121" t="e">
        <f>#REF!</f>
        <v>#REF!</v>
      </c>
      <c r="M54" s="121" t="e">
        <f>#REF!</f>
        <v>#REF!</v>
      </c>
      <c r="N54" s="287" t="e">
        <f t="shared" si="8"/>
        <v>#REF!</v>
      </c>
      <c r="O54" s="299">
        <v>0.5411174859711092</v>
      </c>
      <c r="P54" s="121" t="e">
        <f t="shared" si="9"/>
        <v>#REF!</v>
      </c>
    </row>
    <row r="55" spans="2:16" ht="14.45" x14ac:dyDescent="0.3">
      <c r="B55" s="241">
        <v>5.0999999999999996</v>
      </c>
      <c r="C55" s="242">
        <v>13.758883187136913</v>
      </c>
      <c r="D55" s="284">
        <f t="shared" si="3"/>
        <v>7.2680317610000003E-2</v>
      </c>
      <c r="E55" s="242">
        <v>1.3584705870162626</v>
      </c>
      <c r="F55" s="284">
        <f t="shared" si="0"/>
        <v>0.7361219370942691</v>
      </c>
      <c r="I55" s="226" t="s">
        <v>270</v>
      </c>
      <c r="J55" s="129"/>
      <c r="K55" s="227"/>
      <c r="L55" s="227"/>
      <c r="M55" s="227"/>
      <c r="N55" s="129"/>
      <c r="O55" s="300"/>
      <c r="P55" s="227"/>
    </row>
    <row r="56" spans="2:16" ht="14.45" x14ac:dyDescent="0.3">
      <c r="B56" s="241">
        <v>5.2</v>
      </c>
      <c r="C56" s="242">
        <v>13.812789351830746</v>
      </c>
      <c r="D56" s="284">
        <f t="shared" si="3"/>
        <v>7.2396673440000017E-2</v>
      </c>
      <c r="E56" s="242">
        <v>1.3751121445380787</v>
      </c>
      <c r="F56" s="284">
        <f t="shared" si="0"/>
        <v>0.72721341599082112</v>
      </c>
      <c r="I56" s="230"/>
      <c r="J56" s="230" t="s">
        <v>151</v>
      </c>
      <c r="K56" s="231" t="s">
        <v>0</v>
      </c>
      <c r="L56" s="243" t="e">
        <f>#REF!</f>
        <v>#REF!</v>
      </c>
      <c r="M56" s="243" t="e">
        <f>#REF!</f>
        <v>#REF!</v>
      </c>
      <c r="N56" s="289" t="e">
        <f t="shared" ref="N56:N71" si="10">L56/M56</f>
        <v>#REF!</v>
      </c>
      <c r="O56" s="301">
        <v>3.8940560009999958E-2</v>
      </c>
      <c r="P56" s="243" t="e">
        <f t="shared" ref="P56:P71" si="11">L56*O56</f>
        <v>#REF!</v>
      </c>
    </row>
    <row r="57" spans="2:16" ht="14.45" x14ac:dyDescent="0.3">
      <c r="B57" s="241">
        <v>5.3</v>
      </c>
      <c r="C57" s="242">
        <v>13.866915126730175</v>
      </c>
      <c r="D57" s="284">
        <f t="shared" si="3"/>
        <v>7.2114092490000004E-2</v>
      </c>
      <c r="E57" s="242">
        <v>1.3917396599786951</v>
      </c>
      <c r="F57" s="284">
        <f t="shared" si="0"/>
        <v>0.71852518740129034</v>
      </c>
      <c r="I57" s="230"/>
      <c r="J57" s="230" t="s">
        <v>151</v>
      </c>
      <c r="K57" s="231" t="s">
        <v>265</v>
      </c>
      <c r="L57" s="243" t="e">
        <f>#REF!</f>
        <v>#REF!</v>
      </c>
      <c r="M57" s="243" t="e">
        <f>#REF!</f>
        <v>#REF!</v>
      </c>
      <c r="N57" s="289" t="e">
        <f t="shared" si="10"/>
        <v>#REF!</v>
      </c>
      <c r="O57" s="301">
        <v>3.4724243839999995E-2</v>
      </c>
      <c r="P57" s="243" t="e">
        <f t="shared" si="11"/>
        <v>#REF!</v>
      </c>
    </row>
    <row r="58" spans="2:16" ht="14.45" x14ac:dyDescent="0.3">
      <c r="B58" s="241">
        <v>5.4</v>
      </c>
      <c r="C58" s="242">
        <v>13.921260700192112</v>
      </c>
      <c r="D58" s="284">
        <f t="shared" si="3"/>
        <v>7.1832574760000004E-2</v>
      </c>
      <c r="E58" s="242">
        <v>1.4083541000743183</v>
      </c>
      <c r="F58" s="284">
        <f t="shared" si="0"/>
        <v>0.71004870149292032</v>
      </c>
      <c r="I58" s="230"/>
      <c r="J58" s="230" t="s">
        <v>151</v>
      </c>
      <c r="K58" s="231" t="s">
        <v>1</v>
      </c>
      <c r="L58" s="243" t="e">
        <f>#REF!</f>
        <v>#REF!</v>
      </c>
      <c r="M58" s="243" t="e">
        <f>#REF!</f>
        <v>#REF!</v>
      </c>
      <c r="N58" s="289" t="e">
        <f t="shared" si="10"/>
        <v>#REF!</v>
      </c>
      <c r="O58" s="301">
        <v>4.2914073959999993E-2</v>
      </c>
      <c r="P58" s="243" t="e">
        <f t="shared" si="11"/>
        <v>#REF!</v>
      </c>
    </row>
    <row r="59" spans="2:16" ht="14.45" x14ac:dyDescent="0.3">
      <c r="B59" s="241">
        <v>5.5</v>
      </c>
      <c r="C59" s="242">
        <v>13.975826243946974</v>
      </c>
      <c r="D59" s="284">
        <f t="shared" si="3"/>
        <v>7.1552120250000018E-2</v>
      </c>
      <c r="E59" s="242">
        <v>1.4249563361188731</v>
      </c>
      <c r="F59" s="284">
        <f t="shared" si="0"/>
        <v>0.70177588930456725</v>
      </c>
      <c r="I59" s="230"/>
      <c r="J59" s="230" t="s">
        <v>151</v>
      </c>
      <c r="K59" s="231" t="s">
        <v>266</v>
      </c>
      <c r="L59" s="243" t="e">
        <f>#REF!</f>
        <v>#REF!</v>
      </c>
      <c r="M59" s="243" t="e">
        <f>#REF!</f>
        <v>#REF!</v>
      </c>
      <c r="N59" s="289" t="e">
        <f t="shared" si="10"/>
        <v>#REF!</v>
      </c>
      <c r="O59" s="303">
        <v>4.6009092600000134E-2</v>
      </c>
      <c r="P59" s="304" t="e">
        <f t="shared" si="11"/>
        <v>#REF!</v>
      </c>
    </row>
    <row r="60" spans="2:16" ht="14.45" x14ac:dyDescent="0.3">
      <c r="B60" s="241">
        <v>5.6</v>
      </c>
      <c r="C60" s="242">
        <v>14.030611912744696</v>
      </c>
      <c r="D60" s="284">
        <f t="shared" si="3"/>
        <v>7.1272728960000004E-2</v>
      </c>
      <c r="E60" s="242">
        <v>1.4415471494904193</v>
      </c>
      <c r="F60" s="284">
        <f t="shared" si="0"/>
        <v>0.69369912760293395</v>
      </c>
      <c r="I60" s="232"/>
      <c r="J60" s="232" t="s">
        <v>152</v>
      </c>
      <c r="K60" s="233" t="s">
        <v>0</v>
      </c>
      <c r="L60" s="244" t="e">
        <f>#REF!</f>
        <v>#REF!</v>
      </c>
      <c r="M60" s="244" t="e">
        <f>#REF!</f>
        <v>#REF!</v>
      </c>
      <c r="N60" s="288" t="e">
        <f t="shared" si="10"/>
        <v>#REF!</v>
      </c>
      <c r="O60" s="302">
        <v>4.7853462810000073E-2</v>
      </c>
      <c r="P60" s="244" t="e">
        <f t="shared" si="11"/>
        <v>#REF!</v>
      </c>
    </row>
    <row r="61" spans="2:16" ht="14.45" x14ac:dyDescent="0.3">
      <c r="B61" s="241">
        <v>5.7</v>
      </c>
      <c r="C61" s="242">
        <v>14.085617843996147</v>
      </c>
      <c r="D61" s="284">
        <f t="shared" si="3"/>
        <v>7.0994400890000003E-2</v>
      </c>
      <c r="E61" s="242">
        <v>1.4581272367200964</v>
      </c>
      <c r="F61" s="284">
        <f t="shared" si="0"/>
        <v>0.68581120688026831</v>
      </c>
      <c r="I61" s="232"/>
      <c r="J61" s="232" t="s">
        <v>152</v>
      </c>
      <c r="K61" s="233" t="s">
        <v>265</v>
      </c>
      <c r="L61" s="244" t="e">
        <f>#REF!</f>
        <v>#REF!</v>
      </c>
      <c r="M61" s="244" t="e">
        <f>#REF!</f>
        <v>#REF!</v>
      </c>
      <c r="N61" s="288" t="e">
        <f t="shared" si="10"/>
        <v>#REF!</v>
      </c>
      <c r="O61" s="302">
        <v>3.4718100089999988E-2</v>
      </c>
      <c r="P61" s="244" t="e">
        <f t="shared" si="11"/>
        <v>#REF!</v>
      </c>
    </row>
    <row r="62" spans="2:16" ht="14.45" x14ac:dyDescent="0.3">
      <c r="B62" s="241">
        <v>5.8</v>
      </c>
      <c r="C62" s="242">
        <v>14.140844157409969</v>
      </c>
      <c r="D62" s="284">
        <f t="shared" si="3"/>
        <v>7.0717136040000003E-2</v>
      </c>
      <c r="E62" s="242">
        <v>1.4746972141493968</v>
      </c>
      <c r="F62" s="284">
        <f t="shared" si="0"/>
        <v>0.67810530216319598</v>
      </c>
      <c r="I62" s="232"/>
      <c r="J62" s="232" t="s">
        <v>152</v>
      </c>
      <c r="K62" s="233" t="s">
        <v>1</v>
      </c>
      <c r="L62" s="244" t="e">
        <f>#REF!</f>
        <v>#REF!</v>
      </c>
      <c r="M62" s="244" t="e">
        <f>#REF!</f>
        <v>#REF!</v>
      </c>
      <c r="N62" s="288" t="e">
        <f t="shared" si="10"/>
        <v>#REF!</v>
      </c>
      <c r="O62" s="302">
        <v>4.8359912040000071E-2</v>
      </c>
      <c r="P62" s="244" t="e">
        <f t="shared" si="11"/>
        <v>#REF!</v>
      </c>
    </row>
    <row r="63" spans="2:16" ht="14.45" x14ac:dyDescent="0.3">
      <c r="B63" s="241">
        <v>5.9</v>
      </c>
      <c r="C63" s="242">
        <v>14.196290954624772</v>
      </c>
      <c r="D63" s="284">
        <f t="shared" si="3"/>
        <v>7.0440934410000017E-2</v>
      </c>
      <c r="E63" s="242">
        <v>1.4912576222164049</v>
      </c>
      <c r="F63" s="284">
        <f t="shared" si="0"/>
        <v>0.67057494634209103</v>
      </c>
      <c r="I63" s="232"/>
      <c r="J63" s="232" t="s">
        <v>152</v>
      </c>
      <c r="K63" s="233" t="s">
        <v>266</v>
      </c>
      <c r="L63" s="244" t="e">
        <f>#REF!</f>
        <v>#REF!</v>
      </c>
      <c r="M63" s="244" t="e">
        <f>#REF!</f>
        <v>#REF!</v>
      </c>
      <c r="N63" s="288" t="e">
        <f t="shared" si="10"/>
        <v>#REF!</v>
      </c>
      <c r="O63" s="303">
        <v>4.565393935000011E-2</v>
      </c>
      <c r="P63" s="304" t="e">
        <f t="shared" si="11"/>
        <v>#REF!</v>
      </c>
    </row>
    <row r="64" spans="2:16" ht="14.45" x14ac:dyDescent="0.3">
      <c r="B64" s="241">
        <v>6</v>
      </c>
      <c r="C64" s="242">
        <v>14.251958318836717</v>
      </c>
      <c r="D64" s="284">
        <f t="shared" si="3"/>
        <v>7.0165796000000002E-2</v>
      </c>
      <c r="E64" s="242">
        <v>1.5078089294070127</v>
      </c>
      <c r="F64" s="284">
        <f t="shared" si="0"/>
        <v>0.66321400576482692</v>
      </c>
      <c r="I64" s="230"/>
      <c r="J64" s="230" t="s">
        <v>153</v>
      </c>
      <c r="K64" s="231" t="s">
        <v>0</v>
      </c>
      <c r="L64" s="243" t="e">
        <f>#REF!</f>
        <v>#REF!</v>
      </c>
      <c r="M64" s="243" t="e">
        <f>#REF!</f>
        <v>#REF!</v>
      </c>
      <c r="N64" s="289" t="e">
        <f t="shared" si="10"/>
        <v>#REF!</v>
      </c>
      <c r="O64" s="301">
        <v>3.8569375289999958E-2</v>
      </c>
      <c r="P64" s="243" t="e">
        <f t="shared" si="11"/>
        <v>#REF!</v>
      </c>
    </row>
    <row r="65" spans="2:16" ht="14.45" x14ac:dyDescent="0.3">
      <c r="B65" s="235">
        <v>6.1</v>
      </c>
      <c r="C65" s="236">
        <v>14.307846314422429</v>
      </c>
      <c r="D65" s="285">
        <f t="shared" si="3"/>
        <v>6.9891720810000002E-2</v>
      </c>
      <c r="E65" s="236">
        <v>1.5243515359031938</v>
      </c>
      <c r="F65" s="285">
        <f t="shared" si="0"/>
        <v>0.65601665786854724</v>
      </c>
      <c r="I65" s="230"/>
      <c r="J65" s="230" t="s">
        <v>153</v>
      </c>
      <c r="K65" s="231" t="s">
        <v>265</v>
      </c>
      <c r="L65" s="243" t="e">
        <f>#REF!</f>
        <v>#REF!</v>
      </c>
      <c r="M65" s="243" t="e">
        <f>#REF!</f>
        <v>#REF!</v>
      </c>
      <c r="N65" s="289" t="e">
        <f t="shared" si="10"/>
        <v>#REF!</v>
      </c>
      <c r="O65" s="301">
        <v>3.4718100089999988E-2</v>
      </c>
      <c r="P65" s="243" t="e">
        <f t="shared" si="11"/>
        <v>#REF!</v>
      </c>
    </row>
    <row r="66" spans="2:16" ht="14.45" x14ac:dyDescent="0.3">
      <c r="B66" s="235">
        <v>6.2</v>
      </c>
      <c r="C66" s="236">
        <v>14.363954986557312</v>
      </c>
      <c r="D66" s="285">
        <f t="shared" si="3"/>
        <v>6.9618708840000029E-2</v>
      </c>
      <c r="E66" s="236">
        <v>1.5408857769568967</v>
      </c>
      <c r="F66" s="285">
        <f t="shared" si="0"/>
        <v>0.64897737064904659</v>
      </c>
      <c r="I66" s="230"/>
      <c r="J66" s="230" t="s">
        <v>153</v>
      </c>
      <c r="K66" s="231" t="s">
        <v>1</v>
      </c>
      <c r="L66" s="243" t="e">
        <f>#REF!</f>
        <v>#REF!</v>
      </c>
      <c r="M66" s="243" t="e">
        <f>#REF!</f>
        <v>#REF!</v>
      </c>
      <c r="N66" s="289" t="e">
        <f t="shared" si="10"/>
        <v>#REF!</v>
      </c>
      <c r="O66" s="301">
        <v>4.2651929759999999E-2</v>
      </c>
      <c r="P66" s="243" t="e">
        <f t="shared" si="11"/>
        <v>#REF!</v>
      </c>
    </row>
    <row r="67" spans="2:16" ht="14.45" x14ac:dyDescent="0.3">
      <c r="B67" s="235">
        <v>6.3</v>
      </c>
      <c r="C67" s="236">
        <v>14.420284360829175</v>
      </c>
      <c r="D67" s="285">
        <f t="shared" si="3"/>
        <v>6.9346760090000015E-2</v>
      </c>
      <c r="E67" s="236">
        <v>1.5574119260150876</v>
      </c>
      <c r="F67" s="285">
        <f t="shared" si="0"/>
        <v>0.64209088378992696</v>
      </c>
      <c r="I67" s="230"/>
      <c r="J67" s="230" t="s">
        <v>153</v>
      </c>
      <c r="K67" s="231" t="s">
        <v>266</v>
      </c>
      <c r="L67" s="243" t="e">
        <f>#REF!</f>
        <v>#REF!</v>
      </c>
      <c r="M67" s="243" t="e">
        <f>#REF!</f>
        <v>#REF!</v>
      </c>
      <c r="N67" s="289" t="e">
        <f t="shared" si="10"/>
        <v>#REF!</v>
      </c>
      <c r="O67" s="303">
        <v>4.5865314400000134E-2</v>
      </c>
      <c r="P67" s="304" t="e">
        <f t="shared" si="11"/>
        <v>#REF!</v>
      </c>
    </row>
    <row r="68" spans="2:16" ht="14.45" x14ac:dyDescent="0.3">
      <c r="B68" s="235">
        <v>6.4</v>
      </c>
      <c r="C68" s="236">
        <v>14.476834442847187</v>
      </c>
      <c r="D68" s="285">
        <f t="shared" si="3"/>
        <v>6.9075874560000014E-2</v>
      </c>
      <c r="E68" s="236">
        <v>1.5739301976187852</v>
      </c>
      <c r="F68" s="285">
        <f t="shared" si="0"/>
        <v>0.63535219129343223</v>
      </c>
      <c r="I68" s="232"/>
      <c r="J68" s="232" t="s">
        <v>4</v>
      </c>
      <c r="K68" s="233" t="s">
        <v>0</v>
      </c>
      <c r="L68" s="244" t="e">
        <f>#REF!</f>
        <v>#REF!</v>
      </c>
      <c r="M68" s="244" t="e">
        <f>#REF!</f>
        <v>#REF!</v>
      </c>
      <c r="N68" s="288" t="e">
        <f t="shared" si="10"/>
        <v>#REF!</v>
      </c>
      <c r="O68" s="302">
        <v>0.2704056921447206</v>
      </c>
      <c r="P68" s="244" t="e">
        <f t="shared" si="11"/>
        <v>#REF!</v>
      </c>
    </row>
    <row r="69" spans="2:16" ht="14.45" x14ac:dyDescent="0.3">
      <c r="B69" s="235">
        <v>6.5</v>
      </c>
      <c r="C69" s="236">
        <v>14.533605217846221</v>
      </c>
      <c r="D69" s="285">
        <f t="shared" si="3"/>
        <v>6.8806052250000027E-2</v>
      </c>
      <c r="E69" s="236">
        <v>1.5904407500965554</v>
      </c>
      <c r="F69" s="285">
        <f t="shared" ref="F69:F132" si="12">1/E69</f>
        <v>0.62875652547213101</v>
      </c>
      <c r="I69" s="232"/>
      <c r="J69" s="232" t="s">
        <v>4</v>
      </c>
      <c r="K69" s="233" t="s">
        <v>265</v>
      </c>
      <c r="L69" s="244" t="e">
        <f>#REF!</f>
        <v>#REF!</v>
      </c>
      <c r="M69" s="244" t="e">
        <f>#REF!</f>
        <v>#REF!</v>
      </c>
      <c r="N69" s="288" t="e">
        <f t="shared" si="10"/>
        <v>#REF!</v>
      </c>
      <c r="O69" s="302">
        <v>0.27743949859117506</v>
      </c>
      <c r="P69" s="244" t="e">
        <f t="shared" si="11"/>
        <v>#REF!</v>
      </c>
    </row>
    <row r="70" spans="2:16" x14ac:dyDescent="0.25">
      <c r="B70" s="235">
        <v>6.6</v>
      </c>
      <c r="C70" s="236">
        <v>14.590596650286498</v>
      </c>
      <c r="D70" s="285">
        <f t="shared" ref="D70:D133" si="13">1/C70</f>
        <v>6.8537293160000012E-2</v>
      </c>
      <c r="E70" s="236">
        <v>1.6069436880708632</v>
      </c>
      <c r="F70" s="285">
        <f t="shared" si="12"/>
        <v>0.62229934217576754</v>
      </c>
      <c r="I70" s="232"/>
      <c r="J70" s="232" t="s">
        <v>4</v>
      </c>
      <c r="K70" s="233" t="s">
        <v>1</v>
      </c>
      <c r="L70" s="244" t="e">
        <f>#REF!</f>
        <v>#REF!</v>
      </c>
      <c r="M70" s="244" t="e">
        <f>#REF!</f>
        <v>#REF!</v>
      </c>
      <c r="N70" s="288" t="e">
        <f t="shared" si="10"/>
        <v>#REF!</v>
      </c>
      <c r="O70" s="302">
        <v>0.27828909376012645</v>
      </c>
      <c r="P70" s="244" t="e">
        <f t="shared" si="11"/>
        <v>#REF!</v>
      </c>
    </row>
    <row r="71" spans="2:16" x14ac:dyDescent="0.25">
      <c r="B71" s="235">
        <v>6.7</v>
      </c>
      <c r="C71" s="236">
        <v>14.647808683448584</v>
      </c>
      <c r="D71" s="285">
        <f t="shared" si="13"/>
        <v>6.8269597289999998E-2</v>
      </c>
      <c r="E71" s="236">
        <v>1.6234390647938131</v>
      </c>
      <c r="F71" s="285">
        <f t="shared" si="12"/>
        <v>0.61597630714091889</v>
      </c>
      <c r="I71" s="232"/>
      <c r="J71" s="232" t="s">
        <v>4</v>
      </c>
      <c r="K71" s="233" t="s">
        <v>266</v>
      </c>
      <c r="L71" s="244" t="e">
        <f>#REF!</f>
        <v>#REF!</v>
      </c>
      <c r="M71" s="244" t="e">
        <f>#REF!</f>
        <v>#REF!</v>
      </c>
      <c r="N71" s="288" t="e">
        <f t="shared" si="10"/>
        <v>#REF!</v>
      </c>
      <c r="O71" s="302">
        <v>0.54236512006818838</v>
      </c>
      <c r="P71" s="244" t="e">
        <f t="shared" si="11"/>
        <v>#REF!</v>
      </c>
    </row>
    <row r="72" spans="2:16" x14ac:dyDescent="0.25">
      <c r="B72" s="235">
        <v>6.8</v>
      </c>
      <c r="C72" s="236">
        <v>14.705241239023719</v>
      </c>
      <c r="D72" s="285">
        <f t="shared" si="13"/>
        <v>6.800296464000001E-2</v>
      </c>
      <c r="E72" s="236">
        <v>1.6399268843272059</v>
      </c>
      <c r="F72" s="285">
        <f t="shared" si="12"/>
        <v>0.60978328336281806</v>
      </c>
    </row>
    <row r="73" spans="2:16" x14ac:dyDescent="0.25">
      <c r="B73" s="235">
        <v>6.9</v>
      </c>
      <c r="C73" s="236">
        <v>14.762894216699532</v>
      </c>
      <c r="D73" s="285">
        <f t="shared" si="13"/>
        <v>6.7737395210000023E-2</v>
      </c>
      <c r="E73" s="236">
        <v>1.6564071035803509</v>
      </c>
      <c r="F73" s="285">
        <f t="shared" si="12"/>
        <v>0.60371631939906789</v>
      </c>
    </row>
    <row r="74" spans="2:16" x14ac:dyDescent="0.25">
      <c r="B74" s="235">
        <v>7</v>
      </c>
      <c r="C74" s="236">
        <v>14.820767493741073</v>
      </c>
      <c r="D74" s="285">
        <f t="shared" si="13"/>
        <v>6.7472889000000022E-2</v>
      </c>
      <c r="E74" s="236">
        <v>1.6728796342178014</v>
      </c>
      <c r="F74" s="285">
        <f t="shared" si="12"/>
        <v>0.59777163852411663</v>
      </c>
    </row>
    <row r="75" spans="2:16" x14ac:dyDescent="0.25">
      <c r="B75" s="241">
        <v>7.1</v>
      </c>
      <c r="C75" s="242">
        <v>14.878860924567226</v>
      </c>
      <c r="D75" s="284">
        <f t="shared" si="13"/>
        <v>6.7209446010000021E-2</v>
      </c>
      <c r="E75" s="242">
        <v>1.6893443444480474</v>
      </c>
      <c r="F75" s="284">
        <f t="shared" si="12"/>
        <v>0.59194562866147105</v>
      </c>
    </row>
    <row r="76" spans="2:16" x14ac:dyDescent="0.25">
      <c r="B76" s="241">
        <v>7.2</v>
      </c>
      <c r="C76" s="242">
        <v>14.937174340322514</v>
      </c>
      <c r="D76" s="284">
        <f t="shared" si="13"/>
        <v>6.6947066240000019E-2</v>
      </c>
      <c r="E76" s="242">
        <v>1.7058010607031227</v>
      </c>
      <c r="F76" s="284">
        <f t="shared" si="12"/>
        <v>0.58623483302783563</v>
      </c>
    </row>
    <row r="77" spans="2:16" x14ac:dyDescent="0.25">
      <c r="B77" s="241">
        <v>7.3</v>
      </c>
      <c r="C77" s="242">
        <v>14.995707548444292</v>
      </c>
      <c r="D77" s="284">
        <f t="shared" si="13"/>
        <v>6.6685749690000032E-2</v>
      </c>
      <c r="E77" s="242">
        <v>1.7222495692182265</v>
      </c>
      <c r="F77" s="284">
        <f t="shared" si="12"/>
        <v>0.58063594142974628</v>
      </c>
    </row>
    <row r="78" spans="2:16" x14ac:dyDescent="0.25">
      <c r="B78" s="241">
        <v>7.4</v>
      </c>
      <c r="C78" s="242">
        <v>15.054460332225354</v>
      </c>
      <c r="D78" s="284">
        <f t="shared" si="13"/>
        <v>6.642549636000003E-2</v>
      </c>
      <c r="E78" s="242">
        <v>1.7386896175195863</v>
      </c>
      <c r="F78" s="284">
        <f t="shared" si="12"/>
        <v>0.57514578215897982</v>
      </c>
    </row>
    <row r="79" spans="2:16" x14ac:dyDescent="0.25">
      <c r="B79" s="241">
        <v>7.5</v>
      </c>
      <c r="C79" s="242">
        <v>15.11343245037197</v>
      </c>
      <c r="D79" s="284">
        <f t="shared" si="13"/>
        <v>6.6166306250000015E-2</v>
      </c>
      <c r="E79" s="242">
        <v>1.7551209158280792</v>
      </c>
      <c r="F79" s="284">
        <f t="shared" si="12"/>
        <v>0.5697613144380953</v>
      </c>
    </row>
    <row r="80" spans="2:16" x14ac:dyDescent="0.25">
      <c r="B80" s="241">
        <v>7.6</v>
      </c>
      <c r="C80" s="242">
        <v>15.172623636557384</v>
      </c>
      <c r="D80" s="284">
        <f t="shared" si="13"/>
        <v>6.5908179360000027E-2</v>
      </c>
      <c r="E80" s="242">
        <v>1.7715431383854499</v>
      </c>
      <c r="F80" s="284">
        <f t="shared" si="12"/>
        <v>0.56447962137200935</v>
      </c>
    </row>
    <row r="81" spans="2:6" x14ac:dyDescent="0.25">
      <c r="B81" s="241">
        <v>7.7</v>
      </c>
      <c r="C81" s="242">
        <v>15.232033598970808</v>
      </c>
      <c r="D81" s="284">
        <f t="shared" si="13"/>
        <v>6.5651115690000025E-2</v>
      </c>
      <c r="E81" s="242">
        <v>1.7879559247093932</v>
      </c>
      <c r="F81" s="284">
        <f t="shared" si="12"/>
        <v>0.55929790336556295</v>
      </c>
    </row>
    <row r="82" spans="2:6" x14ac:dyDescent="0.25">
      <c r="B82" s="241">
        <v>7.8</v>
      </c>
      <c r="C82" s="242">
        <v>15.291662019861892</v>
      </c>
      <c r="D82" s="284">
        <f t="shared" si="13"/>
        <v>6.5395115240000024E-2</v>
      </c>
      <c r="E82" s="242">
        <v>1.804358880783193</v>
      </c>
      <c r="F82" s="284">
        <f t="shared" si="12"/>
        <v>0.55421347197068904</v>
      </c>
    </row>
    <row r="83" spans="2:6" x14ac:dyDescent="0.25">
      <c r="B83" s="241">
        <v>7.9</v>
      </c>
      <c r="C83" s="242">
        <v>15.351508555080775</v>
      </c>
      <c r="D83" s="284">
        <f t="shared" si="13"/>
        <v>6.5140178010000022E-2</v>
      </c>
      <c r="E83" s="242">
        <v>1.8207515801851486</v>
      </c>
      <c r="F83" s="284">
        <f t="shared" si="12"/>
        <v>0.54922374413005426</v>
      </c>
    </row>
    <row r="84" spans="2:6" x14ac:dyDescent="0.25">
      <c r="B84" s="241">
        <v>8</v>
      </c>
      <c r="C84" s="242">
        <v>15.411572833613695</v>
      </c>
      <c r="D84" s="284">
        <f t="shared" si="13"/>
        <v>6.488630400000002E-2</v>
      </c>
      <c r="E84" s="242">
        <v>1.8371335651625804</v>
      </c>
      <c r="F84" s="284">
        <f t="shared" si="12"/>
        <v>0.54432623678698244</v>
      </c>
    </row>
    <row r="85" spans="2:6" x14ac:dyDescent="0.25">
      <c r="B85" s="235">
        <v>8.1</v>
      </c>
      <c r="C85" s="236">
        <v>15.471854457114208</v>
      </c>
      <c r="D85" s="285">
        <f t="shared" si="13"/>
        <v>6.4633493210000031E-2</v>
      </c>
      <c r="E85" s="236">
        <v>1.8535043476548061</v>
      </c>
      <c r="F85" s="285">
        <f t="shared" si="12"/>
        <v>0.53951856183411473</v>
      </c>
    </row>
    <row r="86" spans="2:6" x14ac:dyDescent="0.25">
      <c r="B86" s="235">
        <v>8.1999999999999993</v>
      </c>
      <c r="C86" s="236">
        <v>15.532352999430096</v>
      </c>
      <c r="D86" s="285">
        <f t="shared" si="13"/>
        <v>6.4381745640000029E-2</v>
      </c>
      <c r="E86" s="236">
        <v>1.869863410269103</v>
      </c>
      <c r="F86" s="285">
        <f t="shared" si="12"/>
        <v>0.53479842137564704</v>
      </c>
    </row>
    <row r="87" spans="2:6" x14ac:dyDescent="0.25">
      <c r="B87" s="235">
        <v>8.3000000000000007</v>
      </c>
      <c r="C87" s="236">
        <v>15.59306800612592</v>
      </c>
      <c r="D87" s="285">
        <f t="shared" si="13"/>
        <v>6.4131061290000041E-2</v>
      </c>
      <c r="E87" s="236">
        <v>1.886210207213378</v>
      </c>
      <c r="F87" s="285">
        <f t="shared" si="12"/>
        <v>0.53016360328012724</v>
      </c>
    </row>
    <row r="88" spans="2:6" x14ac:dyDescent="0.25">
      <c r="B88" s="235">
        <v>8.4</v>
      </c>
      <c r="C88" s="236">
        <v>15.653998994001382</v>
      </c>
      <c r="D88" s="285">
        <f t="shared" si="13"/>
        <v>6.3881440160000039E-2</v>
      </c>
      <c r="E88" s="236">
        <v>1.9025441651889348</v>
      </c>
      <c r="F88" s="285">
        <f t="shared" si="12"/>
        <v>0.52561197700274864</v>
      </c>
    </row>
    <row r="89" spans="2:6" x14ac:dyDescent="0.25">
      <c r="B89" s="235">
        <v>8.5</v>
      </c>
      <c r="C89" s="236">
        <v>15.715145450605446</v>
      </c>
      <c r="D89" s="285">
        <f t="shared" si="13"/>
        <v>6.3632882250000036E-2</v>
      </c>
      <c r="E89" s="236">
        <v>1.9188646842464785</v>
      </c>
      <c r="F89" s="285">
        <f t="shared" si="12"/>
        <v>0.52114148965782403</v>
      </c>
    </row>
    <row r="90" spans="2:6" x14ac:dyDescent="0.25">
      <c r="B90" s="235">
        <v>8.6</v>
      </c>
      <c r="C90" s="236">
        <v>15.776506833746327</v>
      </c>
      <c r="D90" s="285">
        <f t="shared" si="13"/>
        <v>6.3385387560000034E-2</v>
      </c>
      <c r="E90" s="236">
        <v>1.9351711386082542</v>
      </c>
      <c r="F90" s="285">
        <f t="shared" si="12"/>
        <v>0.51675016232372339</v>
      </c>
    </row>
    <row r="91" spans="2:6" x14ac:dyDescent="0.25">
      <c r="B91" s="235">
        <v>8.6999999999999993</v>
      </c>
      <c r="C91" s="236">
        <v>15.838082570997406</v>
      </c>
      <c r="D91" s="285">
        <f t="shared" si="13"/>
        <v>6.3138956090000031E-2</v>
      </c>
      <c r="E91" s="236">
        <v>1.9514628774589571</v>
      </c>
      <c r="F91" s="285">
        <f t="shared" si="12"/>
        <v>0.51243608656400474</v>
      </c>
    </row>
    <row r="92" spans="2:6" x14ac:dyDescent="0.25">
      <c r="B92" s="235">
        <v>8.8000000000000007</v>
      </c>
      <c r="C92" s="236">
        <v>15.899872059199087</v>
      </c>
      <c r="D92" s="285">
        <f t="shared" si="13"/>
        <v>6.2893587840000029E-2</v>
      </c>
      <c r="E92" s="236">
        <v>1.9677392257079078</v>
      </c>
      <c r="F92" s="285">
        <f t="shared" si="12"/>
        <v>0.50819742114976796</v>
      </c>
    </row>
    <row r="93" spans="2:6" x14ac:dyDescent="0.25">
      <c r="B93" s="235">
        <v>8.9</v>
      </c>
      <c r="C93" s="236">
        <v>15.961874663956738</v>
      </c>
      <c r="D93" s="285">
        <f t="shared" si="13"/>
        <v>6.264928281000004E-2</v>
      </c>
      <c r="E93" s="236">
        <v>1.983999484724726</v>
      </c>
      <c r="F93" s="285">
        <f t="shared" si="12"/>
        <v>0.50403238896946945</v>
      </c>
    </row>
    <row r="94" spans="2:6" x14ac:dyDescent="0.25">
      <c r="B94" s="235">
        <v>9</v>
      </c>
      <c r="C94" s="236">
        <v>16.024089719134714</v>
      </c>
      <c r="D94" s="285">
        <f t="shared" si="13"/>
        <v>6.240604100000003E-2</v>
      </c>
      <c r="E94" s="236">
        <v>2.0002429330506182</v>
      </c>
      <c r="F94" s="285">
        <f t="shared" si="12"/>
        <v>0.49993927411350786</v>
      </c>
    </row>
    <row r="95" spans="2:6" x14ac:dyDescent="0.25">
      <c r="B95" s="241">
        <v>9.1</v>
      </c>
      <c r="C95" s="242">
        <v>16.086516526346571</v>
      </c>
      <c r="D95" s="284">
        <f t="shared" si="13"/>
        <v>6.2163862410000034E-2</v>
      </c>
      <c r="E95" s="242">
        <v>2.0164688270872078</v>
      </c>
      <c r="F95" s="284">
        <f t="shared" si="12"/>
        <v>0.49591641912188722</v>
      </c>
    </row>
    <row r="96" spans="2:6" x14ac:dyDescent="0.25">
      <c r="B96" s="241">
        <v>9.1999999999999993</v>
      </c>
      <c r="C96" s="242">
        <v>16.149154354441563</v>
      </c>
      <c r="D96" s="284">
        <f t="shared" si="13"/>
        <v>6.1922747040000038E-2</v>
      </c>
      <c r="E96" s="242">
        <v>2.0326764017647214</v>
      </c>
      <c r="F96" s="284">
        <f t="shared" si="12"/>
        <v>0.49196222238415505</v>
      </c>
    </row>
    <row r="97" spans="2:6" x14ac:dyDescent="0.25">
      <c r="B97" s="241">
        <v>9.3000000000000007</v>
      </c>
      <c r="C97" s="242">
        <v>16.212002438987458</v>
      </c>
      <c r="D97" s="284">
        <f t="shared" si="13"/>
        <v>6.1682694890000049E-2</v>
      </c>
      <c r="E97" s="242">
        <v>2.0488648711911406</v>
      </c>
      <c r="F97" s="284">
        <f t="shared" si="12"/>
        <v>0.48807513568165867</v>
      </c>
    </row>
    <row r="98" spans="2:6" x14ac:dyDescent="0.25">
      <c r="B98" s="241">
        <v>9.4</v>
      </c>
      <c r="C98" s="242">
        <v>16.275059981749827</v>
      </c>
      <c r="D98" s="284">
        <f t="shared" si="13"/>
        <v>6.1443705960000039E-2</v>
      </c>
      <c r="E98" s="242">
        <v>2.0650334292839196</v>
      </c>
      <c r="F98" s="284">
        <f t="shared" si="12"/>
        <v>0.4842536618628806</v>
      </c>
    </row>
    <row r="99" spans="2:6" x14ac:dyDescent="0.25">
      <c r="B99" s="241">
        <v>9.5</v>
      </c>
      <c r="C99" s="242">
        <v>16.338326150167809</v>
      </c>
      <c r="D99" s="284">
        <f t="shared" si="13"/>
        <v>6.1205780250000036E-2</v>
      </c>
      <c r="E99" s="242">
        <v>2.0811812503856317</v>
      </c>
      <c r="F99" s="284">
        <f t="shared" si="12"/>
        <v>0.48049635264333912</v>
      </c>
    </row>
    <row r="100" spans="2:6" x14ac:dyDescent="0.25">
      <c r="B100" s="241">
        <v>9.6</v>
      </c>
      <c r="C100" s="242">
        <v>16.401800076826547</v>
      </c>
      <c r="D100" s="284">
        <f t="shared" si="13"/>
        <v>6.096891776000004E-2</v>
      </c>
      <c r="E100" s="242">
        <v>2.0973074898649031</v>
      </c>
      <c r="F100" s="284">
        <f t="shared" si="12"/>
        <v>0.47680180652213972</v>
      </c>
    </row>
    <row r="101" spans="2:6" x14ac:dyDescent="0.25">
      <c r="B101" s="241">
        <v>9.6999999999999993</v>
      </c>
      <c r="C101" s="242">
        <v>16.465480858926323</v>
      </c>
      <c r="D101" s="284">
        <f t="shared" si="13"/>
        <v>6.0733118490000036E-2</v>
      </c>
      <c r="E101" s="242">
        <v>2.1134112847038145</v>
      </c>
      <c r="F101" s="284">
        <f t="shared" si="12"/>
        <v>0.47316866680786446</v>
      </c>
    </row>
    <row r="102" spans="2:6" x14ac:dyDescent="0.25">
      <c r="B102" s="241">
        <v>9.8000000000000007</v>
      </c>
      <c r="C102" s="242">
        <v>16.529367557748529</v>
      </c>
      <c r="D102" s="284">
        <f t="shared" si="13"/>
        <v>6.0498382440000047E-2</v>
      </c>
      <c r="E102" s="242">
        <v>2.1294917540729457</v>
      </c>
      <c r="F102" s="284">
        <f t="shared" si="12"/>
        <v>0.46959561974699482</v>
      </c>
    </row>
    <row r="103" spans="2:6" x14ac:dyDescent="0.25">
      <c r="B103" s="241">
        <v>9.9</v>
      </c>
      <c r="C103" s="242">
        <v>16.593459198118573</v>
      </c>
      <c r="D103" s="284">
        <f t="shared" si="13"/>
        <v>6.0264709610000043E-2</v>
      </c>
      <c r="E103" s="242">
        <v>2.1455479998950784</v>
      </c>
      <c r="F103" s="284">
        <f t="shared" si="12"/>
        <v>0.4660813927485668</v>
      </c>
    </row>
    <row r="104" spans="2:6" x14ac:dyDescent="0.25">
      <c r="B104" s="241">
        <v>10</v>
      </c>
      <c r="C104" s="242">
        <v>16.657754767865846</v>
      </c>
      <c r="D104" s="284">
        <f t="shared" si="13"/>
        <v>6.0032100000000047E-2</v>
      </c>
      <c r="E104" s="242">
        <v>2.1615791073985151</v>
      </c>
      <c r="F104" s="284">
        <f t="shared" si="12"/>
        <v>0.46262475269920206</v>
      </c>
    </row>
    <row r="105" spans="2:6" x14ac:dyDescent="0.25">
      <c r="B105" s="235">
        <v>10.1</v>
      </c>
      <c r="C105" s="236">
        <v>16.722253217280862</v>
      </c>
      <c r="D105" s="285">
        <f t="shared" si="13"/>
        <v>5.980055361000005E-2</v>
      </c>
      <c r="E105" s="236">
        <v>2.1775841456609606</v>
      </c>
      <c r="F105" s="285">
        <f t="shared" si="12"/>
        <v>0.45922450436305445</v>
      </c>
    </row>
    <row r="106" spans="2:6" x14ac:dyDescent="0.25">
      <c r="B106" s="235">
        <v>10.199999999999999</v>
      </c>
      <c r="C106" s="236">
        <v>16.786953458569709</v>
      </c>
      <c r="D106" s="285">
        <f t="shared" si="13"/>
        <v>5.9570070440000046E-2</v>
      </c>
      <c r="E106" s="236">
        <v>2.1935621681447413</v>
      </c>
      <c r="F106" s="285">
        <f t="shared" si="12"/>
        <v>0.45587948886161472</v>
      </c>
    </row>
    <row r="107" spans="2:6" x14ac:dyDescent="0.25">
      <c r="B107" s="235">
        <v>10.3</v>
      </c>
      <c r="C107" s="236">
        <v>16.851854365305918</v>
      </c>
      <c r="D107" s="285">
        <f t="shared" si="13"/>
        <v>5.9340650490000042E-2</v>
      </c>
      <c r="E107" s="236">
        <v>2.2095122132241745</v>
      </c>
      <c r="F107" s="285">
        <f t="shared" si="12"/>
        <v>0.4525885822286429</v>
      </c>
    </row>
    <row r="108" spans="2:6" x14ac:dyDescent="0.25">
      <c r="B108" s="235">
        <v>10.4</v>
      </c>
      <c r="C108" s="236">
        <v>16.916954771879912</v>
      </c>
      <c r="D108" s="285">
        <f t="shared" si="13"/>
        <v>5.9112293760000052E-2</v>
      </c>
      <c r="E108" s="236">
        <v>2.2254333047057613</v>
      </c>
      <c r="F108" s="285">
        <f t="shared" si="12"/>
        <v>0.44935069403583694</v>
      </c>
    </row>
    <row r="109" spans="2:6" x14ac:dyDescent="0.25">
      <c r="B109" s="235">
        <v>10.5</v>
      </c>
      <c r="C109" s="236">
        <v>16.98225347294618</v>
      </c>
      <c r="D109" s="285">
        <f t="shared" si="13"/>
        <v>5.8885000250000048E-2</v>
      </c>
      <c r="E109" s="236">
        <v>2.2413244523419023</v>
      </c>
      <c r="F109" s="285">
        <f t="shared" si="12"/>
        <v>0.4461647660851269</v>
      </c>
    </row>
    <row r="110" spans="2:6" x14ac:dyDescent="0.25">
      <c r="B110" s="235">
        <v>10.6</v>
      </c>
      <c r="C110" s="236">
        <v>17.04774922286828</v>
      </c>
      <c r="D110" s="285">
        <f t="shared" si="13"/>
        <v>5.8658769960000044E-2</v>
      </c>
      <c r="E110" s="236">
        <v>2.2571846523386951</v>
      </c>
      <c r="F110" s="285">
        <f t="shared" si="12"/>
        <v>0.44302977116377629</v>
      </c>
    </row>
    <row r="111" spans="2:6" x14ac:dyDescent="0.25">
      <c r="B111" s="235">
        <v>10.7</v>
      </c>
      <c r="C111" s="236">
        <v>17.113440735161884</v>
      </c>
      <c r="D111" s="285">
        <f t="shared" si="13"/>
        <v>5.8433602890000047E-2</v>
      </c>
      <c r="E111" s="236">
        <v>2.2730128878584139</v>
      </c>
      <c r="F111" s="285">
        <f t="shared" si="12"/>
        <v>0.43994471185870815</v>
      </c>
    </row>
    <row r="112" spans="2:6" x14ac:dyDescent="0.25">
      <c r="B112" s="235">
        <v>10.8</v>
      </c>
      <c r="C112" s="236">
        <v>17.179326681935986</v>
      </c>
      <c r="D112" s="285">
        <f t="shared" si="13"/>
        <v>5.820949904000005E-2</v>
      </c>
      <c r="E112" s="236">
        <v>2.2888081295171459</v>
      </c>
      <c r="F112" s="285">
        <f t="shared" si="12"/>
        <v>0.4369086194267246</v>
      </c>
    </row>
    <row r="113" spans="2:6" x14ac:dyDescent="0.25">
      <c r="B113" s="235">
        <v>10.9</v>
      </c>
      <c r="C113" s="236">
        <v>17.245405693332444</v>
      </c>
      <c r="D113" s="285">
        <f t="shared" si="13"/>
        <v>5.7986458410000059E-2</v>
      </c>
      <c r="E113" s="236">
        <v>2.3045693358781159</v>
      </c>
      <c r="F113" s="285">
        <f t="shared" si="12"/>
        <v>0.43392055271748525</v>
      </c>
    </row>
    <row r="114" spans="2:6" x14ac:dyDescent="0.25">
      <c r="B114" s="235">
        <v>11</v>
      </c>
      <c r="C114" s="236">
        <v>17.31167635696405</v>
      </c>
      <c r="D114" s="285">
        <f t="shared" si="13"/>
        <v>5.7764481000000055E-2</v>
      </c>
      <c r="E114" s="236">
        <v>2.320295453941053</v>
      </c>
      <c r="F114" s="285">
        <f t="shared" si="12"/>
        <v>0.43097959714634038</v>
      </c>
    </row>
    <row r="115" spans="2:6" x14ac:dyDescent="0.25">
      <c r="B115" s="241">
        <v>11.1</v>
      </c>
      <c r="C115" s="242">
        <v>17.378137217351249</v>
      </c>
      <c r="D115" s="284">
        <f t="shared" si="13"/>
        <v>5.7543566810000051E-2</v>
      </c>
      <c r="E115" s="242">
        <v>2.3359854196280709</v>
      </c>
      <c r="F115" s="284">
        <f t="shared" si="12"/>
        <v>0.42808486371426807</v>
      </c>
    </row>
    <row r="116" spans="2:6" x14ac:dyDescent="0.25">
      <c r="B116" s="241">
        <v>11.2</v>
      </c>
      <c r="C116" s="242">
        <v>17.444786775357777</v>
      </c>
      <c r="D116" s="284">
        <f t="shared" si="13"/>
        <v>5.7323715840000053E-2</v>
      </c>
      <c r="E116" s="242">
        <v>2.351638158266371</v>
      </c>
      <c r="F116" s="284">
        <f t="shared" si="12"/>
        <v>0.42523548807236594</v>
      </c>
    </row>
    <row r="117" spans="2:6" x14ac:dyDescent="0.25">
      <c r="B117" s="241">
        <v>11.3</v>
      </c>
      <c r="C117" s="242">
        <v>17.511623487625325</v>
      </c>
      <c r="D117" s="284">
        <f t="shared" si="13"/>
        <v>5.7104928090000048E-2</v>
      </c>
      <c r="E117" s="242">
        <v>2.3672525850681425</v>
      </c>
      <c r="F117" s="284">
        <f t="shared" si="12"/>
        <v>0.42243062962848743</v>
      </c>
    </row>
    <row r="118" spans="2:6" x14ac:dyDescent="0.25">
      <c r="B118" s="241">
        <v>11.4</v>
      </c>
      <c r="C118" s="242">
        <v>17.578645766007472</v>
      </c>
      <c r="D118" s="284">
        <f t="shared" si="13"/>
        <v>5.6887203560000044E-2</v>
      </c>
      <c r="E118" s="242">
        <v>2.3828276056079378</v>
      </c>
      <c r="F118" s="284">
        <f t="shared" si="12"/>
        <v>0.41966947069377564</v>
      </c>
    </row>
    <row r="119" spans="2:6" x14ac:dyDescent="0.25">
      <c r="B119" s="241">
        <v>11.5</v>
      </c>
      <c r="C119" s="242">
        <v>17.64585197700308</v>
      </c>
      <c r="D119" s="284">
        <f t="shared" si="13"/>
        <v>5.6670542250000053E-2</v>
      </c>
      <c r="E119" s="242">
        <v>2.3983621162977404</v>
      </c>
      <c r="F119" s="284">
        <f t="shared" si="12"/>
        <v>0.41695121566699095</v>
      </c>
    </row>
    <row r="120" spans="2:6" x14ac:dyDescent="0.25">
      <c r="B120" s="241">
        <v>11.6</v>
      </c>
      <c r="C120" s="242">
        <v>17.71324044118936</v>
      </c>
      <c r="D120" s="284">
        <f t="shared" si="13"/>
        <v>5.6454944160000055E-2</v>
      </c>
      <c r="E120" s="242">
        <v>2.4138550048601211</v>
      </c>
      <c r="F120" s="284">
        <f t="shared" si="12"/>
        <v>0.41427509025462295</v>
      </c>
    </row>
    <row r="121" spans="2:6" x14ac:dyDescent="0.25">
      <c r="B121" s="241">
        <v>11.7</v>
      </c>
      <c r="C121" s="242">
        <v>17.780809432654809</v>
      </c>
      <c r="D121" s="284">
        <f t="shared" si="13"/>
        <v>5.624040929000005E-2</v>
      </c>
      <c r="E121" s="242">
        <v>2.4293051507994923</v>
      </c>
      <c r="F121" s="284">
        <f t="shared" si="12"/>
        <v>0.41164034072495864</v>
      </c>
    </row>
    <row r="122" spans="2:6" x14ac:dyDescent="0.25">
      <c r="B122" s="241">
        <v>11.8</v>
      </c>
      <c r="C122" s="242">
        <v>17.848557178432266</v>
      </c>
      <c r="D122" s="284">
        <f t="shared" si="13"/>
        <v>5.6026937640000059E-2</v>
      </c>
      <c r="E122" s="242">
        <v>2.4447114258718385</v>
      </c>
      <c r="F122" s="284">
        <f t="shared" si="12"/>
        <v>0.40904623319432382</v>
      </c>
    </row>
    <row r="123" spans="2:6" x14ac:dyDescent="0.25">
      <c r="B123" s="241">
        <v>11.9</v>
      </c>
      <c r="C123" s="242">
        <v>17.916481857932329</v>
      </c>
      <c r="D123" s="284">
        <f t="shared" si="13"/>
        <v>5.5814529210000054E-2</v>
      </c>
      <c r="E123" s="242">
        <v>2.4600726945529918</v>
      </c>
      <c r="F123" s="284">
        <f t="shared" si="12"/>
        <v>0.40649205294386848</v>
      </c>
    </row>
    <row r="124" spans="2:6" x14ac:dyDescent="0.25">
      <c r="B124" s="241">
        <v>12</v>
      </c>
      <c r="C124" s="242">
        <v>17.984581602377286</v>
      </c>
      <c r="D124" s="284">
        <f t="shared" si="13"/>
        <v>5.5603184000000049E-2</v>
      </c>
      <c r="E124" s="242">
        <v>2.4753878145055999</v>
      </c>
      <c r="F124" s="284">
        <f t="shared" si="12"/>
        <v>0.40397710376534529</v>
      </c>
    </row>
    <row r="125" spans="2:6" x14ac:dyDescent="0.25">
      <c r="B125" s="235">
        <v>12.1</v>
      </c>
      <c r="C125" s="236">
        <v>18.05285449423593</v>
      </c>
      <c r="D125" s="285">
        <f t="shared" si="13"/>
        <v>5.5392902010000057E-2</v>
      </c>
      <c r="E125" s="236">
        <v>2.4906556370449735</v>
      </c>
      <c r="F125" s="285">
        <f t="shared" si="12"/>
        <v>0.40150070733441307</v>
      </c>
    </row>
    <row r="126" spans="2:6" x14ac:dyDescent="0.25">
      <c r="B126" s="235">
        <v>12.2</v>
      </c>
      <c r="C126" s="236">
        <v>18.121298566659412</v>
      </c>
      <c r="D126" s="285">
        <f t="shared" si="13"/>
        <v>5.5183683240000052E-2</v>
      </c>
      <c r="E126" s="236">
        <v>2.5058750076038732</v>
      </c>
      <c r="F126" s="285">
        <f t="shared" si="12"/>
        <v>0.39906220261009889</v>
      </c>
    </row>
    <row r="127" spans="2:6" x14ac:dyDescent="0.25">
      <c r="B127" s="235">
        <v>12.3</v>
      </c>
      <c r="C127" s="236">
        <v>18.189911802918413</v>
      </c>
      <c r="D127" s="285">
        <f t="shared" si="13"/>
        <v>5.4975527690000053E-2</v>
      </c>
      <c r="E127" s="236">
        <v>2.5210447661963307</v>
      </c>
      <c r="F127" s="285">
        <f t="shared" si="12"/>
        <v>0.39666094525912249</v>
      </c>
    </row>
    <row r="128" spans="2:6" x14ac:dyDescent="0.25">
      <c r="B128" s="235">
        <v>12.4</v>
      </c>
      <c r="C128" s="236">
        <v>18.25869213584193</v>
      </c>
      <c r="D128" s="285">
        <f t="shared" si="13"/>
        <v>5.4768435360000055E-2</v>
      </c>
      <c r="E128" s="236">
        <v>2.5361637478805816</v>
      </c>
      <c r="F128" s="285">
        <f t="shared" si="12"/>
        <v>0.39429630710386065</v>
      </c>
    </row>
    <row r="129" spans="2:6" x14ac:dyDescent="0.25">
      <c r="B129" s="235">
        <v>12.5</v>
      </c>
      <c r="C129" s="236">
        <v>18.32763744725791</v>
      </c>
      <c r="D129" s="285">
        <f t="shared" si="13"/>
        <v>5.4562406250000056E-2</v>
      </c>
      <c r="E129" s="236">
        <v>2.5512307832211611</v>
      </c>
      <c r="F129" s="285">
        <f t="shared" si="12"/>
        <v>0.3919676755928011</v>
      </c>
    </row>
    <row r="130" spans="2:6" x14ac:dyDescent="0.25">
      <c r="B130" s="235">
        <v>12.6</v>
      </c>
      <c r="C130" s="236">
        <v>18.396745567436042</v>
      </c>
      <c r="D130" s="285">
        <f t="shared" si="13"/>
        <v>5.4357440360000051E-2</v>
      </c>
      <c r="E130" s="236">
        <v>2.5662446987502214</v>
      </c>
      <c r="F130" s="285">
        <f t="shared" si="12"/>
        <v>0.3896744532923952</v>
      </c>
    </row>
    <row r="131" spans="2:6" x14ac:dyDescent="0.25">
      <c r="B131" s="235">
        <v>12.7</v>
      </c>
      <c r="C131" s="236">
        <v>18.466014274532963</v>
      </c>
      <c r="D131" s="285">
        <f t="shared" si="13"/>
        <v>5.4153537690000066E-2</v>
      </c>
      <c r="E131" s="236">
        <v>2.5812043174280483</v>
      </c>
      <c r="F131" s="285">
        <f t="shared" si="12"/>
        <v>0.38741605739929003</v>
      </c>
    </row>
    <row r="132" spans="2:6" x14ac:dyDescent="0.25">
      <c r="B132" s="235">
        <v>12.8</v>
      </c>
      <c r="C132" s="236">
        <v>18.535441294040218</v>
      </c>
      <c r="D132" s="285">
        <f t="shared" si="13"/>
        <v>5.395069824000006E-2</v>
      </c>
      <c r="E132" s="236">
        <v>2.5961084591028261</v>
      </c>
      <c r="F132" s="285">
        <f t="shared" si="12"/>
        <v>0.3851919192719645</v>
      </c>
    </row>
    <row r="133" spans="2:6" x14ac:dyDescent="0.25">
      <c r="B133" s="235">
        <v>12.9</v>
      </c>
      <c r="C133" s="236">
        <v>18.605024298235204</v>
      </c>
      <c r="D133" s="285">
        <f t="shared" si="13"/>
        <v>5.3748922010000054E-2</v>
      </c>
      <c r="E133" s="236">
        <v>2.6109559409696148</v>
      </c>
      <c r="F133" s="285">
        <f t="shared" ref="F133:F196" si="14">1/E133</f>
        <v>0.38300148398085804</v>
      </c>
    </row>
    <row r="134" spans="2:6" x14ac:dyDescent="0.25">
      <c r="B134" s="235">
        <v>13</v>
      </c>
      <c r="C134" s="236">
        <v>18.674760905635498</v>
      </c>
      <c r="D134" s="285">
        <f t="shared" ref="D134:D197" si="15">1/C134</f>
        <v>5.3548209000000055E-2</v>
      </c>
      <c r="E134" s="236">
        <v>2.6257455780285679</v>
      </c>
      <c r="F134" s="285">
        <f t="shared" si="14"/>
        <v>0.38084420987611772</v>
      </c>
    </row>
    <row r="135" spans="2:6" x14ac:dyDescent="0.25">
      <c r="B135" s="241">
        <v>13.1</v>
      </c>
      <c r="C135" s="242">
        <v>18.74464868045682</v>
      </c>
      <c r="D135" s="284">
        <f t="shared" si="15"/>
        <v>5.3348559210000056E-2</v>
      </c>
      <c r="E135" s="242">
        <v>2.6404761835423067</v>
      </c>
      <c r="F135" s="284">
        <f t="shared" si="14"/>
        <v>0.37871956817215413</v>
      </c>
    </row>
    <row r="136" spans="2:6" x14ac:dyDescent="0.25">
      <c r="B136" s="241">
        <v>13.2</v>
      </c>
      <c r="C136" s="242">
        <v>18.814685132074956</v>
      </c>
      <c r="D136" s="284">
        <f t="shared" si="15"/>
        <v>5.314997264000007E-2</v>
      </c>
      <c r="E136" s="242">
        <v>2.6551465694924077</v>
      </c>
      <c r="F136" s="284">
        <f t="shared" si="14"/>
        <v>0.37662704254822849</v>
      </c>
    </row>
    <row r="137" spans="2:6" x14ac:dyDescent="0.25">
      <c r="B137" s="241">
        <v>13.3</v>
      </c>
      <c r="C137" s="242">
        <v>18.884867714492056</v>
      </c>
      <c r="D137" s="284">
        <f t="shared" si="15"/>
        <v>5.2952449290000064E-2</v>
      </c>
      <c r="E137" s="242">
        <v>2.6697555470350274</v>
      </c>
      <c r="F137" s="284">
        <f t="shared" si="14"/>
        <v>0.3745661287643276</v>
      </c>
    </row>
    <row r="138" spans="2:6" x14ac:dyDescent="0.25">
      <c r="B138" s="241">
        <v>13.4</v>
      </c>
      <c r="C138" s="242">
        <v>18.955193825807488</v>
      </c>
      <c r="D138" s="284">
        <f t="shared" si="15"/>
        <v>5.2755989160000065E-2</v>
      </c>
      <c r="E138" s="242">
        <v>2.684301926955464</v>
      </c>
      <c r="F138" s="284">
        <f t="shared" si="14"/>
        <v>0.37253633429164962</v>
      </c>
    </row>
    <row r="139" spans="2:6" x14ac:dyDescent="0.25">
      <c r="B139" s="241">
        <v>13.5</v>
      </c>
      <c r="C139" s="242">
        <v>19.025660807693786</v>
      </c>
      <c r="D139" s="284">
        <f t="shared" si="15"/>
        <v>5.2560592250000066E-2</v>
      </c>
      <c r="E139" s="242">
        <v>2.6987845201217717</v>
      </c>
      <c r="F139" s="284">
        <f t="shared" si="14"/>
        <v>0.37053717795701563</v>
      </c>
    </row>
    <row r="140" spans="2:6" x14ac:dyDescent="0.25">
      <c r="B140" s="241">
        <v>13.6</v>
      </c>
      <c r="C140" s="242">
        <v>19.096265944877899</v>
      </c>
      <c r="D140" s="284">
        <f t="shared" si="15"/>
        <v>5.2366258560000066E-2</v>
      </c>
      <c r="E140" s="242">
        <v>2.7132021379370994</v>
      </c>
      <c r="F140" s="284">
        <f t="shared" si="14"/>
        <v>0.36856818960061688</v>
      </c>
    </row>
    <row r="141" spans="2:6" x14ac:dyDescent="0.25">
      <c r="B141" s="241">
        <v>13.7</v>
      </c>
      <c r="C141" s="242">
        <v>19.167006464628177</v>
      </c>
      <c r="D141" s="284">
        <f t="shared" si="15"/>
        <v>5.2172988090000059E-2</v>
      </c>
      <c r="E141" s="242">
        <v>2.7275535927908958</v>
      </c>
      <c r="F141" s="284">
        <f t="shared" si="14"/>
        <v>0.36662890974647244</v>
      </c>
    </row>
    <row r="142" spans="2:6" x14ac:dyDescent="0.25">
      <c r="B142" s="241">
        <v>13.8</v>
      </c>
      <c r="C142" s="242">
        <v>19.237879536247434</v>
      </c>
      <c r="D142" s="284">
        <f t="shared" si="15"/>
        <v>5.1980780840000067E-2</v>
      </c>
      <c r="E142" s="242">
        <v>2.7418376985087232</v>
      </c>
      <c r="F142" s="284">
        <f t="shared" si="14"/>
        <v>0.36471888928505752</v>
      </c>
    </row>
    <row r="143" spans="2:6" x14ac:dyDescent="0.25">
      <c r="B143" s="241">
        <v>13.9</v>
      </c>
      <c r="C143" s="242">
        <v>19.308882270572518</v>
      </c>
      <c r="D143" s="284">
        <f t="shared" si="15"/>
        <v>5.178963681000006E-2</v>
      </c>
      <c r="E143" s="242">
        <v>2.7560532708006589</v>
      </c>
      <c r="F143" s="284">
        <f t="shared" si="14"/>
        <v>0.36283768916755765</v>
      </c>
    </row>
    <row r="144" spans="2:6" x14ac:dyDescent="0.25">
      <c r="B144" s="241">
        <v>14</v>
      </c>
      <c r="C144" s="242">
        <v>19.380011719480663</v>
      </c>
      <c r="D144" s="284">
        <f t="shared" si="15"/>
        <v>5.159955600000006E-2</v>
      </c>
      <c r="E144" s="242">
        <v>2.7701991277080751</v>
      </c>
      <c r="F144" s="284">
        <f t="shared" si="14"/>
        <v>0.36098488011125401</v>
      </c>
    </row>
    <row r="145" spans="2:6" x14ac:dyDescent="0.25">
      <c r="B145" s="235">
        <v>14.1</v>
      </c>
      <c r="C145" s="236">
        <v>19.451264875403176</v>
      </c>
      <c r="D145" s="285">
        <f t="shared" si="15"/>
        <v>5.141053841000006E-2</v>
      </c>
      <c r="E145" s="236">
        <v>2.7842740900487879</v>
      </c>
      <c r="F145" s="285">
        <f t="shared" si="14"/>
        <v>0.35916004231554566</v>
      </c>
    </row>
    <row r="146" spans="2:6" x14ac:dyDescent="0.25">
      <c r="B146" s="235">
        <v>14.2</v>
      </c>
      <c r="C146" s="236">
        <v>19.522638670846696</v>
      </c>
      <c r="D146" s="285">
        <f t="shared" si="15"/>
        <v>5.122258404000006E-2</v>
      </c>
      <c r="E146" s="236">
        <v>2.7982769818603406</v>
      </c>
      <c r="F146" s="285">
        <f t="shared" si="14"/>
        <v>0.35736276518816357</v>
      </c>
    </row>
    <row r="147" spans="2:6" x14ac:dyDescent="0.25">
      <c r="B147" s="235">
        <v>14.3</v>
      </c>
      <c r="C147" s="236">
        <v>19.59412997792257</v>
      </c>
      <c r="D147" s="285">
        <f t="shared" si="15"/>
        <v>5.103569289000006E-2</v>
      </c>
      <c r="E147" s="236">
        <v>2.8122066308413558</v>
      </c>
      <c r="F147" s="285">
        <f t="shared" si="14"/>
        <v>0.35559264708113575</v>
      </c>
    </row>
    <row r="148" spans="2:6" x14ac:dyDescent="0.25">
      <c r="B148" s="235">
        <v>14.4</v>
      </c>
      <c r="C148" s="236">
        <v>19.665735607884663</v>
      </c>
      <c r="D148" s="285">
        <f t="shared" si="15"/>
        <v>5.0849864960000067E-2</v>
      </c>
      <c r="E148" s="236">
        <v>2.8260618687907582</v>
      </c>
      <c r="F148" s="285">
        <f t="shared" si="14"/>
        <v>0.35384929503609536</v>
      </c>
    </row>
    <row r="149" spans="2:6" x14ac:dyDescent="0.25">
      <c r="B149" s="235">
        <v>14.5</v>
      </c>
      <c r="C149" s="236">
        <v>19.737452310676098</v>
      </c>
      <c r="D149" s="285">
        <f t="shared" si="15"/>
        <v>5.0665100250000067E-2</v>
      </c>
      <c r="E149" s="236">
        <v>2.8398415320447676</v>
      </c>
      <c r="F149" s="285">
        <f t="shared" si="14"/>
        <v>0.35213232453853549</v>
      </c>
    </row>
    <row r="150" spans="2:6" x14ac:dyDescent="0.25">
      <c r="B150" s="235">
        <v>14.6</v>
      </c>
      <c r="C150" s="236">
        <v>19.809276774485294</v>
      </c>
      <c r="D150" s="285">
        <f t="shared" si="15"/>
        <v>5.0481398760000067E-2</v>
      </c>
      <c r="E150" s="236">
        <v>2.8535444619114796</v>
      </c>
      <c r="F150" s="285">
        <f t="shared" si="14"/>
        <v>0.35044135928063952</v>
      </c>
    </row>
    <row r="151" spans="2:6" x14ac:dyDescent="0.25">
      <c r="B151" s="235">
        <v>14.7</v>
      </c>
      <c r="C151" s="236">
        <v>19.881205625311797</v>
      </c>
      <c r="D151" s="285">
        <f t="shared" si="15"/>
        <v>5.0298760490000066E-2</v>
      </c>
      <c r="E151" s="236">
        <v>2.8671695051028663</v>
      </c>
      <c r="F151" s="285">
        <f t="shared" si="14"/>
        <v>0.34877603093233328</v>
      </c>
    </row>
    <row r="152" spans="2:6" x14ac:dyDescent="0.25">
      <c r="B152" s="235">
        <v>14.8</v>
      </c>
      <c r="C152" s="236">
        <v>19.953235426542314</v>
      </c>
      <c r="D152" s="285">
        <f t="shared" si="15"/>
        <v>5.0117185440000066E-2</v>
      </c>
      <c r="E152" s="236">
        <v>2.8807155141640806</v>
      </c>
      <c r="F152" s="285">
        <f t="shared" si="14"/>
        <v>0.34713597892021547</v>
      </c>
    </row>
    <row r="153" spans="2:6" x14ac:dyDescent="0.25">
      <c r="B153" s="235">
        <v>14.9</v>
      </c>
      <c r="C153" s="236">
        <v>20.025362678537423</v>
      </c>
      <c r="D153" s="285">
        <f t="shared" si="15"/>
        <v>4.9936673610000065E-2</v>
      </c>
      <c r="E153" s="236">
        <v>2.8941813478998228</v>
      </c>
      <c r="F153" s="285">
        <f t="shared" si="14"/>
        <v>0.34552085021405277</v>
      </c>
    </row>
    <row r="154" spans="2:6" x14ac:dyDescent="0.25">
      <c r="B154" s="235">
        <v>15</v>
      </c>
      <c r="C154" s="236">
        <v>20.097583818229385</v>
      </c>
      <c r="D154" s="285">
        <f t="shared" si="15"/>
        <v>4.9757225000000072E-2</v>
      </c>
      <c r="E154" s="236">
        <v>2.907565871797734</v>
      </c>
      <c r="F154" s="285">
        <f t="shared" si="14"/>
        <v>0.34393029912051654</v>
      </c>
    </row>
    <row r="155" spans="2:6" x14ac:dyDescent="0.25">
      <c r="B155" s="241">
        <v>15.1</v>
      </c>
      <c r="C155" s="242">
        <v>20.169895218731575</v>
      </c>
      <c r="D155" s="284">
        <f t="shared" si="15"/>
        <v>4.9578839610000064E-2</v>
      </c>
      <c r="E155" s="242">
        <v>2.9208679584484289</v>
      </c>
      <c r="F155" s="284">
        <f t="shared" si="14"/>
        <v>0.34236398708389476</v>
      </c>
    </row>
    <row r="156" spans="2:6" x14ac:dyDescent="0.25">
      <c r="B156" s="241">
        <v>15.2</v>
      </c>
      <c r="C156" s="242">
        <v>20.242293188959962</v>
      </c>
      <c r="D156" s="284">
        <f t="shared" si="15"/>
        <v>4.9401517440000056E-2</v>
      </c>
      <c r="E156" s="242">
        <v>2.9340864879622188</v>
      </c>
      <c r="F156" s="284">
        <f t="shared" si="14"/>
        <v>0.34082158249347305</v>
      </c>
    </row>
    <row r="157" spans="2:6" x14ac:dyDescent="0.25">
      <c r="B157" s="241">
        <v>15.3</v>
      </c>
      <c r="C157" s="242">
        <v>20.314773973267126</v>
      </c>
      <c r="D157" s="284">
        <f t="shared" si="15"/>
        <v>4.9225258490000069E-2</v>
      </c>
      <c r="E157" s="242">
        <v>2.9472203483822348</v>
      </c>
      <c r="F157" s="284">
        <f t="shared" si="14"/>
        <v>0.33930276049733171</v>
      </c>
    </row>
    <row r="158" spans="2:6" x14ac:dyDescent="0.25">
      <c r="B158" s="241">
        <v>15.4</v>
      </c>
      <c r="C158" s="242">
        <v>20.387333751089351</v>
      </c>
      <c r="D158" s="284">
        <f t="shared" si="15"/>
        <v>4.9050062760000054E-2</v>
      </c>
      <c r="E158" s="242">
        <v>2.9602684360937217</v>
      </c>
      <c r="F158" s="284">
        <f t="shared" si="14"/>
        <v>0.33780720282231191</v>
      </c>
    </row>
    <row r="159" spans="2:6" x14ac:dyDescent="0.25">
      <c r="B159" s="241">
        <v>15.5</v>
      </c>
      <c r="C159" s="242">
        <v>20.459968636607151</v>
      </c>
      <c r="D159" s="284">
        <f t="shared" si="15"/>
        <v>4.887593025000006E-2</v>
      </c>
      <c r="E159" s="242">
        <v>2.9732296562294804</v>
      </c>
      <c r="F159" s="284">
        <f t="shared" si="14"/>
        <v>0.33633459759988948</v>
      </c>
    </row>
    <row r="160" spans="2:6" x14ac:dyDescent="0.25">
      <c r="B160" s="241">
        <v>15.6</v>
      </c>
      <c r="C160" s="242">
        <v>20.53267467841993</v>
      </c>
      <c r="D160" s="284">
        <f t="shared" si="15"/>
        <v>4.8702860960000073E-2</v>
      </c>
      <c r="E160" s="242">
        <v>2.9861029230710723</v>
      </c>
      <c r="F160" s="284">
        <f t="shared" si="14"/>
        <v>0.33488463919774913</v>
      </c>
    </row>
    <row r="161" spans="2:6" x14ac:dyDescent="0.25">
      <c r="B161" s="241">
        <v>15.7</v>
      </c>
      <c r="C161" s="242">
        <v>20.605447859235074</v>
      </c>
      <c r="D161" s="284">
        <f t="shared" si="15"/>
        <v>4.8530854890000072E-2</v>
      </c>
      <c r="E161" s="242">
        <v>2.9988871604458449</v>
      </c>
      <c r="F161" s="284">
        <f t="shared" si="14"/>
        <v>0.33345702805681088</v>
      </c>
    </row>
    <row r="162" spans="2:6" x14ac:dyDescent="0.25">
      <c r="B162" s="241">
        <v>15.8</v>
      </c>
      <c r="C162" s="242">
        <v>20.678284095572117</v>
      </c>
      <c r="D162" s="284">
        <f t="shared" si="15"/>
        <v>4.8359912040000071E-2</v>
      </c>
      <c r="E162" s="242">
        <v>3.0115813021193159</v>
      </c>
      <c r="F162" s="284">
        <f t="shared" si="14"/>
        <v>0.33205147053352935</v>
      </c>
    </row>
    <row r="163" spans="2:6" x14ac:dyDescent="0.25">
      <c r="B163" s="241">
        <v>15.9</v>
      </c>
      <c r="C163" s="242">
        <v>20.751179237482457</v>
      </c>
      <c r="D163" s="284">
        <f t="shared" si="15"/>
        <v>4.8190032410000062E-2</v>
      </c>
      <c r="E163" s="242">
        <v>3.0241842921830084</v>
      </c>
      <c r="F163" s="284">
        <f t="shared" si="14"/>
        <v>0.33066767874723324</v>
      </c>
    </row>
    <row r="164" spans="2:6" x14ac:dyDescent="0.25">
      <c r="B164" s="241">
        <v>16</v>
      </c>
      <c r="C164" s="242">
        <v>20.824129068285121</v>
      </c>
      <c r="D164" s="284">
        <f t="shared" si="15"/>
        <v>4.8021216000000068E-2</v>
      </c>
      <c r="E164" s="242">
        <v>3.0366950854373291</v>
      </c>
      <c r="F164" s="284">
        <f t="shared" si="14"/>
        <v>0.32930537043233798</v>
      </c>
    </row>
    <row r="165" spans="2:6" x14ac:dyDescent="0.25">
      <c r="B165" s="235">
        <v>16.100000000000001</v>
      </c>
      <c r="C165" s="236">
        <v>20.897129304319169</v>
      </c>
      <c r="D165" s="285">
        <f t="shared" si="15"/>
        <v>4.7853462810000073E-2</v>
      </c>
      <c r="E165" s="236">
        <v>3.0491126477694506</v>
      </c>
      <c r="F165" s="285">
        <f t="shared" si="14"/>
        <v>0.32796426879523144</v>
      </c>
    </row>
    <row r="166" spans="2:6" x14ac:dyDescent="0.25">
      <c r="B166" s="235">
        <v>16.2</v>
      </c>
      <c r="C166" s="236">
        <v>20.970175594713169</v>
      </c>
      <c r="D166" s="285">
        <f t="shared" si="15"/>
        <v>4.7686772840000058E-2</v>
      </c>
      <c r="E166" s="236">
        <v>3.0614359565259757</v>
      </c>
      <c r="F166" s="285">
        <f t="shared" si="14"/>
        <v>0.32664410237566083</v>
      </c>
    </row>
    <row r="167" spans="2:6" x14ac:dyDescent="0.25">
      <c r="B167" s="235">
        <v>16.3</v>
      </c>
      <c r="C167" s="236">
        <v>21.043263521172342</v>
      </c>
      <c r="D167" s="285">
        <f t="shared" si="15"/>
        <v>4.7521146090000063E-2</v>
      </c>
      <c r="E167" s="236">
        <v>3.073664000880143</v>
      </c>
      <c r="F167" s="285">
        <f t="shared" si="14"/>
        <v>0.32534460491245959</v>
      </c>
    </row>
    <row r="168" spans="2:6" x14ac:dyDescent="0.25">
      <c r="B168" s="235">
        <v>16.399999999999999</v>
      </c>
      <c r="C168" s="236">
        <v>21.11638859778396</v>
      </c>
      <c r="D168" s="285">
        <f t="shared" si="15"/>
        <v>4.7356582560000061E-2</v>
      </c>
      <c r="E168" s="236">
        <v>3.0857957821934758</v>
      </c>
      <c r="F168" s="285">
        <f t="shared" si="14"/>
        <v>0.32406551521344362</v>
      </c>
    </row>
    <row r="169" spans="2:6" x14ac:dyDescent="0.25">
      <c r="B169" s="235">
        <v>16.5</v>
      </c>
      <c r="C169" s="236">
        <v>21.189546270841394</v>
      </c>
      <c r="D169" s="285">
        <f t="shared" si="15"/>
        <v>4.719308225000006E-2</v>
      </c>
      <c r="E169" s="236">
        <v>3.0978303143716763</v>
      </c>
      <c r="F169" s="285">
        <f t="shared" si="14"/>
        <v>0.32280657702932547</v>
      </c>
    </row>
    <row r="170" spans="2:6" x14ac:dyDescent="0.25">
      <c r="B170" s="235">
        <v>16.600000000000001</v>
      </c>
      <c r="C170" s="236">
        <v>21.262731918687525</v>
      </c>
      <c r="D170" s="285">
        <f t="shared" si="15"/>
        <v>4.7030645160000051E-2</v>
      </c>
      <c r="E170" s="236">
        <v>3.1097666242145321</v>
      </c>
      <c r="F170" s="285">
        <f t="shared" si="14"/>
        <v>0.32156753893150453</v>
      </c>
    </row>
    <row r="171" spans="2:6" x14ac:dyDescent="0.25">
      <c r="B171" s="235">
        <v>16.7</v>
      </c>
      <c r="C171" s="236">
        <v>21.335940851577913</v>
      </c>
      <c r="D171" s="285">
        <f t="shared" si="15"/>
        <v>4.6869271290000056E-2</v>
      </c>
      <c r="E171" s="236">
        <v>3.1216037517597499</v>
      </c>
      <c r="F171" s="285">
        <f t="shared" si="14"/>
        <v>0.32034815419358315</v>
      </c>
    </row>
    <row r="172" spans="2:6" x14ac:dyDescent="0.25">
      <c r="B172" s="235">
        <v>16.8</v>
      </c>
      <c r="C172" s="236">
        <v>21.409168311564446</v>
      </c>
      <c r="D172" s="285">
        <f t="shared" si="15"/>
        <v>4.6708960640000047E-2</v>
      </c>
      <c r="E172" s="236">
        <v>3.13334075062048</v>
      </c>
      <c r="F172" s="285">
        <f t="shared" si="14"/>
        <v>0.31914818067647921</v>
      </c>
    </row>
    <row r="173" spans="2:6" x14ac:dyDescent="0.25">
      <c r="B173" s="235">
        <v>16.899999999999999</v>
      </c>
      <c r="C173" s="236">
        <v>21.482409472399819</v>
      </c>
      <c r="D173" s="285">
        <f t="shared" si="15"/>
        <v>4.6549713210000045E-2</v>
      </c>
      <c r="E173" s="236">
        <v>3.144976688316377</v>
      </c>
      <c r="F173" s="285">
        <f t="shared" si="14"/>
        <v>0.31796738071700531</v>
      </c>
    </row>
    <row r="174" spans="2:6" x14ac:dyDescent="0.25">
      <c r="B174" s="235">
        <v>17</v>
      </c>
      <c r="C174" s="236">
        <v>21.555659439463593</v>
      </c>
      <c r="D174" s="285">
        <f t="shared" si="15"/>
        <v>4.6391529000000042E-2</v>
      </c>
      <c r="E174" s="236">
        <v>3.1565106465980306</v>
      </c>
      <c r="F174" s="285">
        <f t="shared" si="14"/>
        <v>0.31680552101978893</v>
      </c>
    </row>
    <row r="175" spans="2:6" x14ac:dyDescent="0.25">
      <c r="B175" s="241">
        <v>17.100000000000001</v>
      </c>
      <c r="C175" s="242">
        <v>21.628913249710259</v>
      </c>
      <c r="D175" s="284">
        <f t="shared" si="15"/>
        <v>4.623440801000004E-2</v>
      </c>
      <c r="E175" s="242">
        <v>3.1679417217646315</v>
      </c>
      <c r="F175" s="284">
        <f t="shared" si="14"/>
        <v>0.31566237255241308</v>
      </c>
    </row>
    <row r="176" spans="2:6" x14ac:dyDescent="0.25">
      <c r="B176" s="241">
        <v>17.2</v>
      </c>
      <c r="C176" s="242">
        <v>21.702165871639924</v>
      </c>
      <c r="D176" s="284">
        <f t="shared" si="15"/>
        <v>4.6078350240000031E-2</v>
      </c>
      <c r="E176" s="242">
        <v>3.17926902497467</v>
      </c>
      <c r="F176" s="284">
        <f t="shared" si="14"/>
        <v>0.3145377104436663</v>
      </c>
    </row>
    <row r="177" spans="2:6" x14ac:dyDescent="0.25">
      <c r="B177" s="241">
        <v>17.3</v>
      </c>
      <c r="C177" s="242">
        <v>21.775412205292159</v>
      </c>
      <c r="D177" s="284">
        <f t="shared" si="15"/>
        <v>4.5923355690000042E-2</v>
      </c>
      <c r="E177" s="242">
        <v>3.1904916825495295</v>
      </c>
      <c r="F177" s="284">
        <f t="shared" si="14"/>
        <v>0.31343131388479206</v>
      </c>
    </row>
    <row r="178" spans="2:6" x14ac:dyDescent="0.25">
      <c r="B178" s="241">
        <v>17.399999999999999</v>
      </c>
      <c r="C178" s="242">
        <v>21.848647082263618</v>
      </c>
      <c r="D178" s="284">
        <f t="shared" si="15"/>
        <v>4.5769424360000033E-2</v>
      </c>
      <c r="E178" s="242">
        <v>3.2016088362698385</v>
      </c>
      <c r="F178" s="284">
        <f t="shared" si="14"/>
        <v>0.31234296603363004</v>
      </c>
    </row>
    <row r="179" spans="2:6" x14ac:dyDescent="0.25">
      <c r="B179" s="241">
        <v>17.5</v>
      </c>
      <c r="C179" s="242">
        <v>21.921865265749851</v>
      </c>
      <c r="D179" s="284">
        <f t="shared" si="15"/>
        <v>4.561655625000003E-2</v>
      </c>
      <c r="E179" s="242">
        <v>3.2126196436644516</v>
      </c>
      <c r="F179" s="284">
        <f t="shared" si="14"/>
        <v>0.31127245392154707</v>
      </c>
    </row>
    <row r="180" spans="2:6" x14ac:dyDescent="0.25">
      <c r="B180" s="241">
        <v>17.600000000000001</v>
      </c>
      <c r="C180" s="242">
        <v>21.995061450612081</v>
      </c>
      <c r="D180" s="284">
        <f t="shared" si="15"/>
        <v>4.5464751360000034E-2</v>
      </c>
      <c r="E180" s="242">
        <v>3.2235232782917747</v>
      </c>
      <c r="F180" s="284">
        <f t="shared" si="14"/>
        <v>0.31021956836307535</v>
      </c>
    </row>
    <row r="181" spans="2:6" x14ac:dyDescent="0.25">
      <c r="B181" s="241">
        <v>17.7</v>
      </c>
      <c r="C181" s="242">
        <v>22.068230263469307</v>
      </c>
      <c r="D181" s="284">
        <f t="shared" si="15"/>
        <v>4.5314009690000025E-2</v>
      </c>
      <c r="E181" s="242">
        <v>3.2343189300135671</v>
      </c>
      <c r="F181" s="284">
        <f t="shared" si="14"/>
        <v>0.3091841038681381</v>
      </c>
    </row>
    <row r="182" spans="2:6" x14ac:dyDescent="0.25">
      <c r="B182" s="241">
        <v>17.8</v>
      </c>
      <c r="C182" s="242">
        <v>22.141366262816369</v>
      </c>
      <c r="D182" s="284">
        <f t="shared" si="15"/>
        <v>4.5164331240000029E-2</v>
      </c>
      <c r="E182" s="242">
        <v>3.24500580526075</v>
      </c>
      <c r="F182" s="284">
        <f t="shared" si="14"/>
        <v>0.30816585855680639</v>
      </c>
    </row>
    <row r="183" spans="2:6" x14ac:dyDescent="0.25">
      <c r="B183" s="241">
        <v>17.899999999999999</v>
      </c>
      <c r="C183" s="242">
        <v>22.214463939168596</v>
      </c>
      <c r="D183" s="284">
        <f t="shared" si="15"/>
        <v>4.5015716010000026E-2</v>
      </c>
      <c r="E183" s="242">
        <v>3.2555831272914646</v>
      </c>
      <c r="F183" s="284">
        <f t="shared" si="14"/>
        <v>0.30716463407646616</v>
      </c>
    </row>
    <row r="184" spans="2:6" x14ac:dyDescent="0.25">
      <c r="B184" s="241">
        <v>18</v>
      </c>
      <c r="C184" s="242">
        <v>22.287517715233445</v>
      </c>
      <c r="D184" s="284">
        <f t="shared" si="15"/>
        <v>4.4868164000000023E-2</v>
      </c>
      <c r="E184" s="242">
        <v>3.2660501364408749</v>
      </c>
      <c r="F184" s="284">
        <f t="shared" si="14"/>
        <v>0.30618023552134865</v>
      </c>
    </row>
    <row r="185" spans="2:6" x14ac:dyDescent="0.25">
      <c r="B185" s="235">
        <v>18.100000000000001</v>
      </c>
      <c r="C185" s="236">
        <v>22.360521946109802</v>
      </c>
      <c r="D185" s="285">
        <f t="shared" si="15"/>
        <v>4.4721675210000013E-2</v>
      </c>
      <c r="E185" s="236">
        <v>3.2764060903629262</v>
      </c>
      <c r="F185" s="285">
        <f t="shared" si="14"/>
        <v>0.30521247135431567</v>
      </c>
    </row>
    <row r="186" spans="2:6" x14ac:dyDescent="0.25">
      <c r="B186" s="235">
        <v>18.2</v>
      </c>
      <c r="C186" s="236">
        <v>22.433470919515415</v>
      </c>
      <c r="D186" s="285">
        <f t="shared" si="15"/>
        <v>4.4576249640000024E-2</v>
      </c>
      <c r="E186" s="236">
        <v>3.2866502642636815</v>
      </c>
      <c r="F186" s="285">
        <f t="shared" si="14"/>
        <v>0.30426115333084675</v>
      </c>
    </row>
    <row r="187" spans="2:6" x14ac:dyDescent="0.25">
      <c r="B187" s="235">
        <v>18.3</v>
      </c>
      <c r="C187" s="236">
        <v>22.506358856043082</v>
      </c>
      <c r="D187" s="285">
        <f t="shared" si="15"/>
        <v>4.443188729000002E-2</v>
      </c>
      <c r="E187" s="236">
        <v>3.2967819511264023</v>
      </c>
      <c r="F187" s="285">
        <f t="shared" si="14"/>
        <v>0.30332609642513142</v>
      </c>
    </row>
    <row r="188" spans="2:6" x14ac:dyDescent="0.25">
      <c r="B188" s="235">
        <v>18.399999999999999</v>
      </c>
      <c r="C188" s="236">
        <v>22.579179909445998</v>
      </c>
      <c r="D188" s="285">
        <f t="shared" si="15"/>
        <v>4.4288588160000003E-2</v>
      </c>
      <c r="E188" s="236">
        <v>3.3068004619279718</v>
      </c>
      <c r="F188" s="285">
        <f t="shared" si="14"/>
        <v>0.30240711875822335</v>
      </c>
    </row>
    <row r="189" spans="2:6" x14ac:dyDescent="0.25">
      <c r="B189" s="235">
        <v>18.5</v>
      </c>
      <c r="C189" s="236">
        <v>22.651928166952906</v>
      </c>
      <c r="D189" s="285">
        <f t="shared" si="15"/>
        <v>4.4146352250000007E-2</v>
      </c>
      <c r="E189" s="236">
        <v>3.3167051258467968</v>
      </c>
      <c r="F189" s="285">
        <f t="shared" si="14"/>
        <v>0.3015040415281679</v>
      </c>
    </row>
    <row r="190" spans="2:6" x14ac:dyDescent="0.25">
      <c r="B190" s="235">
        <v>18.600000000000001</v>
      </c>
      <c r="C190" s="236">
        <v>22.724597649613585</v>
      </c>
      <c r="D190" s="285">
        <f t="shared" si="15"/>
        <v>4.400517956000001E-2</v>
      </c>
      <c r="E190" s="236">
        <v>3.3264952904620029</v>
      </c>
      <c r="F190" s="285">
        <f t="shared" si="14"/>
        <v>0.30061668894204696</v>
      </c>
    </row>
    <row r="191" spans="2:6" x14ac:dyDescent="0.25">
      <c r="B191" s="235">
        <v>18.7</v>
      </c>
      <c r="C191" s="236">
        <v>22.797182312675062</v>
      </c>
      <c r="D191" s="285">
        <f t="shared" si="15"/>
        <v>4.3865070090000007E-2</v>
      </c>
      <c r="E191" s="236">
        <v>3.336170321943873</v>
      </c>
      <c r="F191" s="285">
        <f t="shared" si="14"/>
        <v>0.29974488814987538</v>
      </c>
    </row>
    <row r="192" spans="2:6" x14ac:dyDescent="0.25">
      <c r="B192" s="235">
        <v>18.8</v>
      </c>
      <c r="C192" s="236">
        <v>22.869676045989177</v>
      </c>
      <c r="D192" s="285">
        <f t="shared" si="15"/>
        <v>4.3726023840000017E-2</v>
      </c>
      <c r="E192" s="236">
        <v>3.3457296052354177</v>
      </c>
      <c r="F192" s="285">
        <f t="shared" si="14"/>
        <v>0.29888846918029299</v>
      </c>
    </row>
    <row r="193" spans="2:6" x14ac:dyDescent="0.25">
      <c r="B193" s="235">
        <v>18.899999999999999</v>
      </c>
      <c r="C193" s="236">
        <v>22.942072674452007</v>
      </c>
      <c r="D193" s="285">
        <f t="shared" si="15"/>
        <v>4.3588040810000006E-2</v>
      </c>
      <c r="E193" s="236">
        <v>3.3551725442249793</v>
      </c>
      <c r="F193" s="285">
        <f t="shared" si="14"/>
        <v>0.29804726487799538</v>
      </c>
    </row>
    <row r="194" spans="2:6" x14ac:dyDescent="0.25">
      <c r="B194" s="235">
        <v>19</v>
      </c>
      <c r="C194" s="236">
        <v>23.014365958475501</v>
      </c>
      <c r="D194" s="285">
        <f t="shared" si="15"/>
        <v>4.3451121000000002E-2</v>
      </c>
      <c r="E194" s="236">
        <v>3.3644985619099699</v>
      </c>
      <c r="F194" s="285">
        <f t="shared" si="14"/>
        <v>0.29722111084283437</v>
      </c>
    </row>
    <row r="195" spans="2:6" x14ac:dyDescent="0.25">
      <c r="B195" s="241">
        <v>19.100000000000001</v>
      </c>
      <c r="C195" s="242">
        <v>23.08654959449202</v>
      </c>
      <c r="D195" s="284">
        <f t="shared" si="15"/>
        <v>4.3315264409999991E-2</v>
      </c>
      <c r="E195" s="242">
        <v>3.3737071005514454</v>
      </c>
      <c r="F195" s="284">
        <f t="shared" si="14"/>
        <v>0.29640984537055576</v>
      </c>
    </row>
    <row r="196" spans="2:6" x14ac:dyDescent="0.25">
      <c r="B196" s="241">
        <v>19.2</v>
      </c>
      <c r="C196" s="242">
        <v>23.15861721549205</v>
      </c>
      <c r="D196" s="284">
        <f t="shared" si="15"/>
        <v>4.3180471040000001E-2</v>
      </c>
      <c r="E196" s="242">
        <v>3.3827976218196381</v>
      </c>
      <c r="F196" s="284">
        <f t="shared" si="14"/>
        <v>0.29561330939510677</v>
      </c>
    </row>
    <row r="197" spans="2:6" x14ac:dyDescent="0.25">
      <c r="B197" s="241">
        <v>19.3</v>
      </c>
      <c r="C197" s="242">
        <v>23.230562391595729</v>
      </c>
      <c r="D197" s="284">
        <f t="shared" si="15"/>
        <v>4.3046740889999997E-2</v>
      </c>
      <c r="E197" s="242">
        <v>3.3917696069304029</v>
      </c>
      <c r="F197" s="284">
        <f t="shared" ref="F197:F260" si="16">1/E197</f>
        <v>0.29483134643246406</v>
      </c>
    </row>
    <row r="198" spans="2:6" x14ac:dyDescent="0.25">
      <c r="B198" s="241">
        <v>19.399999999999999</v>
      </c>
      <c r="C198" s="242">
        <v>23.302378630658449</v>
      </c>
      <c r="D198" s="284">
        <f t="shared" ref="D198:D261" si="17">1/C198</f>
        <v>4.2914073959999993E-2</v>
      </c>
      <c r="E198" s="242">
        <v>3.4006225567723956</v>
      </c>
      <c r="F198" s="284">
        <f t="shared" si="16"/>
        <v>0.29406380252594738</v>
      </c>
    </row>
    <row r="199" spans="2:6" x14ac:dyDescent="0.25">
      <c r="B199" s="241">
        <v>19.5</v>
      </c>
      <c r="C199" s="242">
        <v>23.374059378911163</v>
      </c>
      <c r="D199" s="284">
        <f t="shared" si="17"/>
        <v>4.2782470249999989E-2</v>
      </c>
      <c r="E199" s="242">
        <v>3.409355992025088</v>
      </c>
      <c r="F199" s="284">
        <f t="shared" si="16"/>
        <v>0.29331052619296011</v>
      </c>
    </row>
    <row r="200" spans="2:6" x14ac:dyDescent="0.25">
      <c r="B200" s="241">
        <v>19.600000000000001</v>
      </c>
      <c r="C200" s="242">
        <v>23.445598021635682</v>
      </c>
      <c r="D200" s="284">
        <f t="shared" si="17"/>
        <v>4.2651929759999999E-2</v>
      </c>
      <c r="E200" s="242">
        <v>3.4179694532676201</v>
      </c>
      <c r="F200" s="284">
        <f t="shared" si="16"/>
        <v>0.29257136837311049</v>
      </c>
    </row>
    <row r="201" spans="2:6" x14ac:dyDescent="0.25">
      <c r="B201" s="241">
        <v>19.7</v>
      </c>
      <c r="C201" s="242">
        <v>23.516987883875466</v>
      </c>
      <c r="D201" s="284">
        <f t="shared" si="17"/>
        <v>4.2522452489999994E-2</v>
      </c>
      <c r="E201" s="242">
        <v>3.4264625010782774</v>
      </c>
      <c r="F201" s="284">
        <f t="shared" si="16"/>
        <v>0.291846182377688</v>
      </c>
    </row>
    <row r="202" spans="2:6" x14ac:dyDescent="0.25">
      <c r="B202" s="241">
        <v>19.8</v>
      </c>
      <c r="C202" s="242">
        <v>23.58822223118219</v>
      </c>
      <c r="D202" s="284">
        <f t="shared" si="17"/>
        <v>4.2394038439999983E-2</v>
      </c>
      <c r="E202" s="242">
        <v>3.4348347161248589</v>
      </c>
      <c r="F202" s="284">
        <f t="shared" si="16"/>
        <v>0.29113482384042877</v>
      </c>
    </row>
    <row r="203" spans="2:6" x14ac:dyDescent="0.25">
      <c r="B203" s="241">
        <v>19.899999999999999</v>
      </c>
      <c r="C203" s="242">
        <v>23.6592942703986</v>
      </c>
      <c r="D203" s="284">
        <f t="shared" si="17"/>
        <v>4.2266687609999978E-2</v>
      </c>
      <c r="E203" s="242">
        <v>3.4430856992456769</v>
      </c>
      <c r="F203" s="284">
        <f t="shared" si="16"/>
        <v>0.29043715066955306</v>
      </c>
    </row>
    <row r="204" spans="2:6" x14ac:dyDescent="0.25">
      <c r="B204" s="241">
        <v>20</v>
      </c>
      <c r="C204" s="242">
        <v>23.730197150477938</v>
      </c>
      <c r="D204" s="284">
        <f t="shared" si="17"/>
        <v>4.2140399999999981E-2</v>
      </c>
      <c r="E204" s="242">
        <v>3.451215071521331</v>
      </c>
      <c r="F204" s="284">
        <f t="shared" si="16"/>
        <v>0.28975302300102374</v>
      </c>
    </row>
    <row r="205" spans="2:6" x14ac:dyDescent="0.25">
      <c r="B205" s="235">
        <v>20.100000000000001</v>
      </c>
      <c r="C205" s="236">
        <v>23.800923963340303</v>
      </c>
      <c r="D205" s="285">
        <f t="shared" si="17"/>
        <v>4.2015175609999997E-2</v>
      </c>
      <c r="E205" s="236">
        <v>3.4592224743373192</v>
      </c>
      <c r="F205" s="285">
        <f t="shared" si="16"/>
        <v>0.28908230315298505</v>
      </c>
    </row>
    <row r="206" spans="2:6" x14ac:dyDescent="0.25">
      <c r="B206" s="235">
        <v>20.2</v>
      </c>
      <c r="C206" s="236">
        <v>23.871467744766317</v>
      </c>
      <c r="D206" s="285">
        <f t="shared" si="17"/>
        <v>4.1891014439999999E-2</v>
      </c>
      <c r="E206" s="236">
        <v>3.4671075694372839</v>
      </c>
      <c r="F206" s="285">
        <f t="shared" si="16"/>
        <v>0.28842485558136327</v>
      </c>
    </row>
    <row r="207" spans="2:6" x14ac:dyDescent="0.25">
      <c r="B207" s="235">
        <v>20.3</v>
      </c>
      <c r="C207" s="236">
        <v>23.941821475328283</v>
      </c>
      <c r="D207" s="285">
        <f t="shared" si="17"/>
        <v>4.1767916489999987E-2</v>
      </c>
      <c r="E207" s="236">
        <v>3.4748700389671661</v>
      </c>
      <c r="F207" s="285">
        <f t="shared" si="16"/>
        <v>0.2877805468365745</v>
      </c>
    </row>
    <row r="208" spans="2:6" x14ac:dyDescent="0.25">
      <c r="B208" s="235">
        <v>20.399999999999999</v>
      </c>
      <c r="C208" s="236">
        <v>24.011978081359278</v>
      </c>
      <c r="D208" s="285">
        <f t="shared" si="17"/>
        <v>4.1645881759999996E-2</v>
      </c>
      <c r="E208" s="236">
        <v>3.4825095855101509</v>
      </c>
      <c r="F208" s="285">
        <f t="shared" si="16"/>
        <v>0.28714924552131865</v>
      </c>
    </row>
    <row r="209" spans="2:6" x14ac:dyDescent="0.25">
      <c r="B209" s="235">
        <v>20.5</v>
      </c>
      <c r="C209" s="236">
        <v>24.081930435960434</v>
      </c>
      <c r="D209" s="285">
        <f t="shared" si="17"/>
        <v>4.1524910249999984E-2</v>
      </c>
      <c r="E209" s="236">
        <v>3.4900259321125047</v>
      </c>
      <c r="F209" s="285">
        <f t="shared" si="16"/>
        <v>0.28653082224942161</v>
      </c>
    </row>
    <row r="210" spans="2:6" x14ac:dyDescent="0.25">
      <c r="B210" s="235">
        <v>20.6</v>
      </c>
      <c r="C210" s="236">
        <v>24.151671360046475</v>
      </c>
      <c r="D210" s="285">
        <f t="shared" si="17"/>
        <v>4.1405001959999993E-2</v>
      </c>
      <c r="E210" s="236">
        <v>3.4974188223002431</v>
      </c>
      <c r="F210" s="285">
        <f t="shared" si="16"/>
        <v>0.28592514960570342</v>
      </c>
    </row>
    <row r="211" spans="2:6" x14ac:dyDescent="0.25">
      <c r="B211" s="235">
        <v>20.7</v>
      </c>
      <c r="C211" s="236">
        <v>24.221193623430043</v>
      </c>
      <c r="D211" s="285">
        <f t="shared" si="17"/>
        <v>4.1286156889999988E-2</v>
      </c>
      <c r="E211" s="236">
        <v>3.5046880200868369</v>
      </c>
      <c r="F211" s="285">
        <f t="shared" si="16"/>
        <v>0.28533210210682963</v>
      </c>
    </row>
    <row r="212" spans="2:6" x14ac:dyDescent="0.25">
      <c r="B212" s="235">
        <v>20.8</v>
      </c>
      <c r="C212" s="236">
        <v>24.290489945944689</v>
      </c>
      <c r="D212" s="285">
        <f t="shared" si="17"/>
        <v>4.116837503999999E-2</v>
      </c>
      <c r="E212" s="236">
        <v>3.5118333099719492</v>
      </c>
      <c r="F212" s="285">
        <f t="shared" si="16"/>
        <v>0.28475155616312198</v>
      </c>
    </row>
    <row r="213" spans="2:6" x14ac:dyDescent="0.25">
      <c r="B213" s="235">
        <v>20.9</v>
      </c>
      <c r="C213" s="236">
        <v>24.359552998607018</v>
      </c>
      <c r="D213" s="285">
        <f t="shared" si="17"/>
        <v>4.1051656409999977E-2</v>
      </c>
      <c r="E213" s="236">
        <v>3.5188544969311475</v>
      </c>
      <c r="F213" s="285">
        <f t="shared" si="16"/>
        <v>0.28418339004130944</v>
      </c>
    </row>
    <row r="214" spans="2:6" x14ac:dyDescent="0.25">
      <c r="B214" s="235">
        <v>21</v>
      </c>
      <c r="C214" s="236">
        <v>24.428375404817892</v>
      </c>
      <c r="D214" s="285">
        <f t="shared" si="17"/>
        <v>4.0936000999999972E-2</v>
      </c>
      <c r="E214" s="236">
        <v>3.5257514063969082</v>
      </c>
      <c r="F214" s="285">
        <f t="shared" si="16"/>
        <v>0.28362748382817377</v>
      </c>
    </row>
    <row r="215" spans="2:6" x14ac:dyDescent="0.25">
      <c r="B215" s="241">
        <v>21.1</v>
      </c>
      <c r="C215" s="242">
        <v>24.496949741603014</v>
      </c>
      <c r="D215" s="284">
        <f t="shared" si="17"/>
        <v>4.082140880999998E-2</v>
      </c>
      <c r="E215" s="242">
        <v>3.5325238842306548</v>
      </c>
      <c r="F215" s="284">
        <f t="shared" si="16"/>
        <v>0.28308371939508886</v>
      </c>
    </row>
    <row r="216" spans="2:6" x14ac:dyDescent="0.25">
      <c r="B216" s="241">
        <v>21.2</v>
      </c>
      <c r="C216" s="242">
        <v>24.565268540892898</v>
      </c>
      <c r="D216" s="284">
        <f t="shared" si="17"/>
        <v>4.0707879839999989E-2</v>
      </c>
      <c r="E216" s="242">
        <v>3.5391717966863396</v>
      </c>
      <c r="F216" s="284">
        <f t="shared" si="16"/>
        <v>0.28255198036339502</v>
      </c>
    </row>
    <row r="217" spans="2:6" x14ac:dyDescent="0.25">
      <c r="B217" s="241">
        <v>21.3</v>
      </c>
      <c r="C217" s="242">
        <v>24.633324290842339</v>
      </c>
      <c r="D217" s="284">
        <f t="shared" si="17"/>
        <v>4.059541408999999E-2</v>
      </c>
      <c r="E217" s="242">
        <v>3.5456950303651906</v>
      </c>
      <c r="F217" s="284">
        <f t="shared" si="16"/>
        <v>0.28203215207062082</v>
      </c>
    </row>
    <row r="218" spans="2:6" x14ac:dyDescent="0.25">
      <c r="B218" s="241">
        <v>21.4</v>
      </c>
      <c r="C218" s="242">
        <v>24.701109437189395</v>
      </c>
      <c r="D218" s="284">
        <f t="shared" si="17"/>
        <v>4.0484011559999977E-2</v>
      </c>
      <c r="E218" s="242">
        <v>3.5520934921620997</v>
      </c>
      <c r="F218" s="284">
        <f t="shared" si="16"/>
        <v>0.2815241215374984</v>
      </c>
    </row>
    <row r="219" spans="2:6" x14ac:dyDescent="0.25">
      <c r="B219" s="241">
        <v>21.5</v>
      </c>
      <c r="C219" s="242">
        <v>24.768616384654006</v>
      </c>
      <c r="D219" s="284">
        <f t="shared" si="17"/>
        <v>4.0373672249999971E-2</v>
      </c>
      <c r="E219" s="242">
        <v>3.5583671092034779</v>
      </c>
      <c r="F219" s="284">
        <f t="shared" si="16"/>
        <v>0.28102777743577023</v>
      </c>
    </row>
    <row r="220" spans="2:6" x14ac:dyDescent="0.25">
      <c r="B220" s="241">
        <v>21.6</v>
      </c>
      <c r="C220" s="242">
        <v>24.835837498376147</v>
      </c>
      <c r="D220" s="284">
        <f t="shared" si="17"/>
        <v>4.0264396159999979E-2</v>
      </c>
      <c r="E220" s="242">
        <v>3.5645158287769005</v>
      </c>
      <c r="F220" s="284">
        <f t="shared" si="16"/>
        <v>0.28054301005674925</v>
      </c>
    </row>
    <row r="221" spans="2:6" x14ac:dyDescent="0.25">
      <c r="B221" s="241">
        <v>21.7</v>
      </c>
      <c r="C221" s="242">
        <v>24.902765105393577</v>
      </c>
      <c r="D221" s="284">
        <f t="shared" si="17"/>
        <v>4.0156183289999973E-2</v>
      </c>
      <c r="E221" s="242">
        <v>3.5705396182524787</v>
      </c>
      <c r="F221" s="284">
        <f t="shared" si="16"/>
        <v>0.28006971128062369</v>
      </c>
    </row>
    <row r="222" spans="2:6" x14ac:dyDescent="0.25">
      <c r="B222" s="241">
        <v>21.8</v>
      </c>
      <c r="C222" s="242">
        <v>24.969391496158973</v>
      </c>
      <c r="D222" s="284">
        <f t="shared" si="17"/>
        <v>4.0049033639999974E-2</v>
      </c>
      <c r="E222" s="242">
        <v>3.576438464996138</v>
      </c>
      <c r="F222" s="284">
        <f t="shared" si="16"/>
        <v>0.27960777454648023</v>
      </c>
    </row>
    <row r="223" spans="2:6" x14ac:dyDescent="0.25">
      <c r="B223" s="241">
        <v>21.9</v>
      </c>
      <c r="C223" s="242">
        <v>25.035708926096561</v>
      </c>
      <c r="D223" s="284">
        <f t="shared" si="17"/>
        <v>3.9942947209999968E-2</v>
      </c>
      <c r="E223" s="242">
        <v>3.582212376275006</v>
      </c>
      <c r="F223" s="284">
        <f t="shared" si="16"/>
        <v>0.27915709482302065</v>
      </c>
    </row>
    <row r="224" spans="2:6" x14ac:dyDescent="0.25">
      <c r="B224" s="241">
        <v>22</v>
      </c>
      <c r="C224" s="242">
        <v>25.10170961719794</v>
      </c>
      <c r="D224" s="284">
        <f t="shared" si="17"/>
        <v>3.9837923999999976E-2</v>
      </c>
      <c r="E224" s="242">
        <v>3.5878613791547833</v>
      </c>
      <c r="F224" s="284">
        <f t="shared" si="16"/>
        <v>0.27871756857997027</v>
      </c>
    </row>
    <row r="225" spans="2:6" x14ac:dyDescent="0.25">
      <c r="B225" s="235">
        <v>22.1</v>
      </c>
      <c r="C225" s="236">
        <v>25.16738575965708</v>
      </c>
      <c r="D225" s="285">
        <f t="shared" si="17"/>
        <v>3.9733964009999963E-2</v>
      </c>
      <c r="E225" s="236">
        <v>3.5933855203896643</v>
      </c>
      <c r="F225" s="285">
        <f t="shared" si="16"/>
        <v>0.27828909376012645</v>
      </c>
    </row>
    <row r="226" spans="2:6" x14ac:dyDescent="0.25">
      <c r="B226" s="235">
        <v>22.2</v>
      </c>
      <c r="C226" s="236">
        <v>25.232729513544154</v>
      </c>
      <c r="D226" s="285">
        <f t="shared" si="17"/>
        <v>3.9631067239999963E-2</v>
      </c>
      <c r="E226" s="236">
        <v>3.5987848663043351</v>
      </c>
      <c r="F226" s="285">
        <f t="shared" si="16"/>
        <v>0.27787156975207583</v>
      </c>
    </row>
    <row r="227" spans="2:6" x14ac:dyDescent="0.25">
      <c r="B227" s="235">
        <v>22.3</v>
      </c>
      <c r="C227" s="236">
        <v>25.297733010518201</v>
      </c>
      <c r="D227" s="285">
        <f t="shared" si="17"/>
        <v>3.9529233689999957E-2</v>
      </c>
      <c r="E227" s="236">
        <v>3.6040595026688522</v>
      </c>
      <c r="F227" s="285">
        <f t="shared" si="16"/>
        <v>0.2774648973635111</v>
      </c>
    </row>
    <row r="228" spans="2:6" x14ac:dyDescent="0.25">
      <c r="B228" s="235">
        <v>22.4</v>
      </c>
      <c r="C228" s="236">
        <v>25.362388355578076</v>
      </c>
      <c r="D228" s="285">
        <f t="shared" si="17"/>
        <v>3.9428463359999964E-2</v>
      </c>
      <c r="E228" s="236">
        <v>3.6092095345659763</v>
      </c>
      <c r="F228" s="285">
        <f t="shared" si="16"/>
        <v>0.27706897879517389</v>
      </c>
    </row>
    <row r="229" spans="2:6" x14ac:dyDescent="0.25">
      <c r="B229" s="235">
        <v>22.5</v>
      </c>
      <c r="C229" s="236">
        <v>25.426687628851745</v>
      </c>
      <c r="D229" s="285">
        <f t="shared" si="17"/>
        <v>3.9328756249999972E-2</v>
      </c>
      <c r="E229" s="236">
        <v>3.6142350862514498</v>
      </c>
      <c r="F229" s="285">
        <f t="shared" si="16"/>
        <v>0.27668371761538146</v>
      </c>
    </row>
    <row r="230" spans="2:6" x14ac:dyDescent="0.25">
      <c r="B230" s="235">
        <v>22.6</v>
      </c>
      <c r="C230" s="236">
        <v>25.490622887423228</v>
      </c>
      <c r="D230" s="285">
        <f t="shared" si="17"/>
        <v>3.9230112359999965E-2</v>
      </c>
      <c r="E230" s="236">
        <v>3.6191363010072863</v>
      </c>
      <c r="F230" s="285">
        <f t="shared" si="16"/>
        <v>0.27630901873512687</v>
      </c>
    </row>
    <row r="231" spans="2:6" x14ac:dyDescent="0.25">
      <c r="B231" s="235">
        <v>22.7</v>
      </c>
      <c r="C231" s="236">
        <v>25.55418616719712</v>
      </c>
      <c r="D231" s="285">
        <f t="shared" si="17"/>
        <v>3.9132531689999965E-2</v>
      </c>
      <c r="E231" s="236">
        <v>3.6239133409881239</v>
      </c>
      <c r="F231" s="285">
        <f t="shared" si="16"/>
        <v>0.27594478838374548</v>
      </c>
    </row>
    <row r="232" spans="2:6" x14ac:dyDescent="0.25">
      <c r="B232" s="235">
        <v>22.8</v>
      </c>
      <c r="C232" s="236">
        <v>25.617369484800175</v>
      </c>
      <c r="D232" s="285">
        <f t="shared" si="17"/>
        <v>3.9036014239999958E-2</v>
      </c>
      <c r="E232" s="236">
        <v>3.6285663870609159</v>
      </c>
      <c r="F232" s="285">
        <f t="shared" si="16"/>
        <v>0.27559093408512358</v>
      </c>
    </row>
    <row r="233" spans="2:6" x14ac:dyDescent="0.25">
      <c r="B233" s="235">
        <v>22.9</v>
      </c>
      <c r="C233" s="236">
        <v>25.680164839519499</v>
      </c>
      <c r="D233" s="285">
        <f t="shared" si="17"/>
        <v>3.8940560009999958E-2</v>
      </c>
      <c r="E233" s="236">
        <v>3.6330956386381494</v>
      </c>
      <c r="F233" s="285">
        <f t="shared" si="16"/>
        <v>0.27524736463443217</v>
      </c>
    </row>
    <row r="234" spans="2:6" x14ac:dyDescent="0.25">
      <c r="B234" s="235">
        <v>23</v>
      </c>
      <c r="C234" s="236">
        <v>25.742564215276957</v>
      </c>
      <c r="D234" s="285">
        <f t="shared" si="17"/>
        <v>3.8846168999999958E-2</v>
      </c>
      <c r="E234" s="236">
        <v>3.6375013135045142</v>
      </c>
      <c r="F234" s="285">
        <f t="shared" si="16"/>
        <v>0.27491399007539052</v>
      </c>
    </row>
    <row r="235" spans="2:6" x14ac:dyDescent="0.25">
      <c r="B235" s="241">
        <v>23.1</v>
      </c>
      <c r="C235" s="242">
        <v>25.804559582639204</v>
      </c>
      <c r="D235" s="284">
        <f t="shared" si="17"/>
        <v>3.8752841209999965E-2</v>
      </c>
      <c r="E235" s="242">
        <v>3.6417836476375998</v>
      </c>
      <c r="F235" s="284">
        <f t="shared" si="16"/>
        <v>0.27459072167801435</v>
      </c>
    </row>
    <row r="236" spans="2:6" x14ac:dyDescent="0.25">
      <c r="B236" s="241">
        <v>23.2</v>
      </c>
      <c r="C236" s="242">
        <v>25.866142900862872</v>
      </c>
      <c r="D236" s="284">
        <f t="shared" si="17"/>
        <v>3.8660576639999965E-2</v>
      </c>
      <c r="E236" s="242">
        <v>3.645942895022332</v>
      </c>
      <c r="F236" s="284">
        <f t="shared" si="16"/>
        <v>0.27427747191687019</v>
      </c>
    </row>
    <row r="237" spans="2:6" x14ac:dyDescent="0.25">
      <c r="B237" s="241">
        <v>23.3</v>
      </c>
      <c r="C237" s="242">
        <v>25.927306119974265</v>
      </c>
      <c r="D237" s="284">
        <f t="shared" si="17"/>
        <v>3.8569375289999958E-2</v>
      </c>
      <c r="E237" s="242">
        <v>3.6499793274596266</v>
      </c>
      <c r="F237" s="284">
        <f t="shared" si="16"/>
        <v>0.27397415444979978</v>
      </c>
    </row>
    <row r="238" spans="2:6" x14ac:dyDescent="0.25">
      <c r="B238" s="241">
        <v>23.4</v>
      </c>
      <c r="C238" s="242">
        <v>25.988041182882981</v>
      </c>
      <c r="D238" s="284">
        <f t="shared" si="17"/>
        <v>3.8479237159999957E-2</v>
      </c>
      <c r="E238" s="242">
        <v>3.6538932343693853</v>
      </c>
      <c r="F238" s="284">
        <f t="shared" si="16"/>
        <v>0.27368068409710583</v>
      </c>
    </row>
    <row r="239" spans="2:6" x14ac:dyDescent="0.25">
      <c r="B239" s="241">
        <v>23.5</v>
      </c>
      <c r="C239" s="242">
        <v>26.04834002752883</v>
      </c>
      <c r="D239" s="284">
        <f t="shared" si="17"/>
        <v>3.839016224999995E-2</v>
      </c>
      <c r="E239" s="242">
        <v>3.6576849225879551</v>
      </c>
      <c r="F239" s="284">
        <f t="shared" si="16"/>
        <v>0.2733969768211913</v>
      </c>
    </row>
    <row r="240" spans="2:6" x14ac:dyDescent="0.25">
      <c r="B240" s="241">
        <v>23.6</v>
      </c>
      <c r="C240" s="242">
        <v>26.108194589061245</v>
      </c>
      <c r="D240" s="284">
        <f t="shared" si="17"/>
        <v>3.8302150559999956E-2</v>
      </c>
      <c r="E240" s="242">
        <v>3.6613547161600963</v>
      </c>
      <c r="F240" s="284">
        <f t="shared" si="16"/>
        <v>0.27312294970665008</v>
      </c>
    </row>
    <row r="241" spans="2:6" x14ac:dyDescent="0.25">
      <c r="B241" s="241">
        <v>23.7</v>
      </c>
      <c r="C241" s="242">
        <v>26.167596802050593</v>
      </c>
      <c r="D241" s="284">
        <f t="shared" si="17"/>
        <v>3.8215202089999956E-2</v>
      </c>
      <c r="E241" s="242">
        <v>3.6649029561260624</v>
      </c>
      <c r="F241" s="284">
        <f t="shared" si="16"/>
        <v>0.27285852094076646</v>
      </c>
    </row>
    <row r="242" spans="2:6" x14ac:dyDescent="0.25">
      <c r="B242" s="241">
        <v>23.8</v>
      </c>
      <c r="C242" s="242">
        <v>26.226538602730471</v>
      </c>
      <c r="D242" s="284">
        <f t="shared" si="17"/>
        <v>3.8129316839999962E-2</v>
      </c>
      <c r="E242" s="242">
        <v>3.6683300003034636</v>
      </c>
      <c r="F242" s="284">
        <f t="shared" si="16"/>
        <v>0.27260360979444997</v>
      </c>
    </row>
    <row r="243" spans="2:6" x14ac:dyDescent="0.25">
      <c r="B243" s="241">
        <v>23.9</v>
      </c>
      <c r="C243" s="242">
        <v>26.285011931270304</v>
      </c>
      <c r="D243" s="284">
        <f t="shared" si="17"/>
        <v>3.8044494809999954E-2</v>
      </c>
      <c r="E243" s="242">
        <v>3.6716362230643633</v>
      </c>
      <c r="F243" s="284">
        <f t="shared" si="16"/>
        <v>0.27235813660357555</v>
      </c>
    </row>
    <row r="244" spans="2:6" x14ac:dyDescent="0.25">
      <c r="B244" s="241">
        <v>24</v>
      </c>
      <c r="C244" s="242">
        <v>26.343008734077262</v>
      </c>
      <c r="D244" s="284">
        <f t="shared" si="17"/>
        <v>3.7960735999999953E-2</v>
      </c>
      <c r="E244" s="242">
        <v>3.6748220151079041</v>
      </c>
      <c r="F244" s="284">
        <f t="shared" si="16"/>
        <v>0.27212202275070918</v>
      </c>
    </row>
    <row r="245" spans="2:6" x14ac:dyDescent="0.25">
      <c r="B245" s="235">
        <v>24.1</v>
      </c>
      <c r="C245" s="236">
        <v>26.400520966126759</v>
      </c>
      <c r="D245" s="285">
        <f t="shared" si="17"/>
        <v>3.7878040409999938E-2</v>
      </c>
      <c r="E245" s="236">
        <v>3.6778877832283063</v>
      </c>
      <c r="F245" s="285">
        <f t="shared" si="16"/>
        <v>0.27189519064723583</v>
      </c>
    </row>
    <row r="246" spans="2:6" x14ac:dyDescent="0.25">
      <c r="B246" s="235">
        <v>24.2</v>
      </c>
      <c r="C246" s="236">
        <v>26.457540593320388</v>
      </c>
      <c r="D246" s="285">
        <f t="shared" si="17"/>
        <v>3.7796408039999958E-2</v>
      </c>
      <c r="E246" s="236">
        <v>3.6808339500787355</v>
      </c>
      <c r="F246" s="285">
        <f t="shared" si="16"/>
        <v>0.27167756371585555</v>
      </c>
    </row>
    <row r="247" spans="2:6" x14ac:dyDescent="0.25">
      <c r="B247" s="235">
        <v>24.3</v>
      </c>
      <c r="C247" s="236">
        <v>26.514059594870677</v>
      </c>
      <c r="D247" s="285">
        <f t="shared" si="17"/>
        <v>3.7715838889999957E-2</v>
      </c>
      <c r="E247" s="236">
        <v>3.683660953931116</v>
      </c>
      <c r="F247" s="285">
        <f t="shared" si="16"/>
        <v>0.27146906637344664</v>
      </c>
    </row>
    <row r="248" spans="2:6" x14ac:dyDescent="0.25">
      <c r="B248" s="235">
        <v>24.4</v>
      </c>
      <c r="C248" s="236">
        <v>26.570069965711166</v>
      </c>
      <c r="D248" s="285">
        <f t="shared" si="17"/>
        <v>3.7636332959999956E-2</v>
      </c>
      <c r="E248" s="236">
        <v>3.6863692484319599</v>
      </c>
      <c r="F248" s="285">
        <f t="shared" si="16"/>
        <v>0.27126962401429583</v>
      </c>
    </row>
    <row r="249" spans="2:6" x14ac:dyDescent="0.25">
      <c r="B249" s="235">
        <v>24.5</v>
      </c>
      <c r="C249" s="236">
        <v>26.625563718931232</v>
      </c>
      <c r="D249" s="285">
        <f t="shared" si="17"/>
        <v>3.7557890249999962E-2</v>
      </c>
      <c r="E249" s="236">
        <v>3.6889593023545562</v>
      </c>
      <c r="F249" s="285">
        <f t="shared" si="16"/>
        <v>0.27107916299367379</v>
      </c>
    </row>
    <row r="250" spans="2:6" x14ac:dyDescent="0.25">
      <c r="B250" s="235">
        <v>24.6</v>
      </c>
      <c r="C250" s="236">
        <v>26.680532888234346</v>
      </c>
      <c r="D250" s="285">
        <f t="shared" si="17"/>
        <v>3.7480510759999953E-2</v>
      </c>
      <c r="E250" s="236">
        <v>3.6914315993477431</v>
      </c>
      <c r="F250" s="285">
        <f t="shared" si="16"/>
        <v>0.27089761061174611</v>
      </c>
    </row>
    <row r="251" spans="2:6" x14ac:dyDescent="0.25">
      <c r="B251" s="235">
        <v>24.7</v>
      </c>
      <c r="C251" s="236">
        <v>26.734969530418606</v>
      </c>
      <c r="D251" s="285">
        <f t="shared" si="17"/>
        <v>3.7404194489999945E-2</v>
      </c>
      <c r="E251" s="236">
        <v>3.6937866376812889</v>
      </c>
      <c r="F251" s="285">
        <f t="shared" si="16"/>
        <v>0.27072489509782105</v>
      </c>
    </row>
    <row r="252" spans="2:6" x14ac:dyDescent="0.25">
      <c r="B252" s="235">
        <v>24.8</v>
      </c>
      <c r="C252" s="236">
        <v>26.788865727878544</v>
      </c>
      <c r="D252" s="285">
        <f t="shared" si="17"/>
        <v>3.7328941439999958E-2</v>
      </c>
      <c r="E252" s="236">
        <v>3.6960249299880035</v>
      </c>
      <c r="F252" s="285">
        <f t="shared" si="16"/>
        <v>0.27056094559493293</v>
      </c>
    </row>
    <row r="253" spans="2:6" x14ac:dyDescent="0.25">
      <c r="B253" s="235">
        <v>24.9</v>
      </c>
      <c r="C253" s="236">
        <v>26.842213591126963</v>
      </c>
      <c r="D253" s="285">
        <f t="shared" si="17"/>
        <v>3.7254751609999956E-2</v>
      </c>
      <c r="E253" s="236">
        <v>3.6981470030031836</v>
      </c>
      <c r="F253" s="285">
        <f t="shared" si="16"/>
        <v>0.2704056921447206</v>
      </c>
    </row>
    <row r="254" spans="2:6" x14ac:dyDescent="0.25">
      <c r="B254" s="235">
        <v>25</v>
      </c>
      <c r="C254" s="236">
        <v>26.895005261335442</v>
      </c>
      <c r="D254" s="285">
        <f t="shared" si="17"/>
        <v>3.7181624999999947E-2</v>
      </c>
      <c r="E254" s="236">
        <v>3.7001533973010772</v>
      </c>
      <c r="F254" s="285">
        <f t="shared" si="16"/>
        <v>0.27025906567263086</v>
      </c>
    </row>
    <row r="255" spans="2:6" x14ac:dyDescent="0.25">
      <c r="B255" s="241">
        <v>25.1</v>
      </c>
      <c r="C255" s="242">
        <v>26.947232912892428</v>
      </c>
      <c r="D255" s="284">
        <f t="shared" si="17"/>
        <v>3.7109561609999953E-2</v>
      </c>
      <c r="E255" s="242">
        <v>3.7020446670288147</v>
      </c>
      <c r="F255" s="284">
        <f t="shared" si="16"/>
        <v>0.27012099797341976</v>
      </c>
    </row>
    <row r="256" spans="2:6" x14ac:dyDescent="0.25">
      <c r="B256" s="241">
        <v>25.2</v>
      </c>
      <c r="C256" s="242">
        <v>26.9988887559776</v>
      </c>
      <c r="D256" s="284">
        <f t="shared" si="17"/>
        <v>3.7038561439999944E-2</v>
      </c>
      <c r="E256" s="242">
        <v>3.7038213796380206</v>
      </c>
      <c r="F256" s="284">
        <f t="shared" si="16"/>
        <v>0.26999142169694246</v>
      </c>
    </row>
    <row r="257" spans="2:6" x14ac:dyDescent="0.25">
      <c r="B257" s="241">
        <v>25.3</v>
      </c>
      <c r="C257" s="242">
        <v>27.049965039151004</v>
      </c>
      <c r="D257" s="284">
        <f t="shared" si="17"/>
        <v>3.6968624489999942E-2</v>
      </c>
      <c r="E257" s="242">
        <v>3.7054841156140745</v>
      </c>
      <c r="F257" s="284">
        <f t="shared" si="16"/>
        <v>0.26987027033423933</v>
      </c>
    </row>
    <row r="258" spans="2:6" x14ac:dyDescent="0.25">
      <c r="B258" s="241">
        <v>25.4</v>
      </c>
      <c r="C258" s="242">
        <v>27.100454051955804</v>
      </c>
      <c r="D258" s="284">
        <f t="shared" si="17"/>
        <v>3.6899750759999954E-2</v>
      </c>
      <c r="E258" s="242">
        <v>3.7070334682035084</v>
      </c>
      <c r="F258" s="284">
        <f t="shared" si="16"/>
        <v>0.26975747820389034</v>
      </c>
    </row>
    <row r="259" spans="2:6" x14ac:dyDescent="0.25">
      <c r="B259" s="241">
        <v>25.5</v>
      </c>
      <c r="C259" s="242">
        <v>27.150348127533174</v>
      </c>
      <c r="D259" s="284">
        <f t="shared" si="17"/>
        <v>3.6831940249999952E-2</v>
      </c>
      <c r="E259" s="242">
        <v>3.7084700431393807</v>
      </c>
      <c r="F259" s="284">
        <f t="shared" si="16"/>
        <v>0.2696529804386546</v>
      </c>
    </row>
    <row r="260" spans="2:6" x14ac:dyDescent="0.25">
      <c r="B260" s="241">
        <v>25.6</v>
      </c>
      <c r="C260" s="242">
        <v>27.1996396452478</v>
      </c>
      <c r="D260" s="284">
        <f t="shared" si="17"/>
        <v>3.676519295999995E-2</v>
      </c>
      <c r="E260" s="242">
        <v>3.709794458365093</v>
      </c>
      <c r="F260" s="284">
        <f t="shared" si="16"/>
        <v>0.26955671297236777</v>
      </c>
    </row>
    <row r="261" spans="2:6" x14ac:dyDescent="0.25">
      <c r="B261" s="241">
        <v>25.7</v>
      </c>
      <c r="C261" s="242">
        <v>27.248321033322728</v>
      </c>
      <c r="D261" s="284">
        <f t="shared" si="17"/>
        <v>3.6699508889999947E-2</v>
      </c>
      <c r="E261" s="242">
        <v>3.7110073437566009</v>
      </c>
      <c r="F261" s="284">
        <f t="shared" ref="F261:F324" si="18">1/E261</f>
        <v>0.26946861252710808</v>
      </c>
    </row>
    <row r="262" spans="2:6" x14ac:dyDescent="0.25">
      <c r="B262" s="241">
        <v>25.8</v>
      </c>
      <c r="C262" s="242">
        <v>27.296384771481925</v>
      </c>
      <c r="D262" s="284">
        <f t="shared" ref="D262:D325" si="19">1/C262</f>
        <v>3.6634888039999952E-2</v>
      </c>
      <c r="E262" s="242">
        <v>3.7121093408434191</v>
      </c>
      <c r="F262" s="284">
        <f t="shared" si="18"/>
        <v>0.26938861660060703</v>
      </c>
    </row>
    <row r="263" spans="2:6" x14ac:dyDescent="0.25">
      <c r="B263" s="241">
        <v>25.9</v>
      </c>
      <c r="C263" s="242">
        <v>27.343823393599138</v>
      </c>
      <c r="D263" s="284">
        <f t="shared" si="19"/>
        <v>3.6571330409999943E-2</v>
      </c>
      <c r="E263" s="242">
        <v>3.7131011025283915</v>
      </c>
      <c r="F263" s="284">
        <f t="shared" si="18"/>
        <v>0.26931666345391514</v>
      </c>
    </row>
    <row r="264" spans="2:6" x14ac:dyDescent="0.25">
      <c r="B264" s="241">
        <v>26</v>
      </c>
      <c r="C264" s="242">
        <v>27.390629490351358</v>
      </c>
      <c r="D264" s="284">
        <f t="shared" si="19"/>
        <v>3.6508835999999954E-2</v>
      </c>
      <c r="E264" s="242">
        <v>3.7139832928064633</v>
      </c>
      <c r="F264" s="284">
        <f t="shared" si="18"/>
        <v>0.26925269209930996</v>
      </c>
    </row>
    <row r="265" spans="2:6" x14ac:dyDescent="0.25">
      <c r="B265" s="235">
        <v>26.1</v>
      </c>
      <c r="C265" s="236">
        <v>27.436795711875579</v>
      </c>
      <c r="D265" s="285">
        <f t="shared" si="19"/>
        <v>3.6447404809999952E-2</v>
      </c>
      <c r="E265" s="236">
        <v>3.714756586482673</v>
      </c>
      <c r="F265" s="285">
        <f t="shared" si="18"/>
        <v>0.26919664228843931</v>
      </c>
    </row>
    <row r="266" spans="2:6" x14ac:dyDescent="0.25">
      <c r="B266" s="235">
        <v>26.2</v>
      </c>
      <c r="C266" s="236">
        <v>27.482314770426942</v>
      </c>
      <c r="D266" s="285">
        <f t="shared" si="19"/>
        <v>3.6387036839999956E-2</v>
      </c>
      <c r="E266" s="236">
        <v>3.7154216688895043</v>
      </c>
      <c r="F266" s="285">
        <f t="shared" si="18"/>
        <v>0.26914845450069419</v>
      </c>
    </row>
    <row r="267" spans="2:6" x14ac:dyDescent="0.25">
      <c r="B267" s="235">
        <v>26.3</v>
      </c>
      <c r="C267" s="236">
        <v>27.527179443036943</v>
      </c>
      <c r="D267" s="285">
        <f t="shared" si="19"/>
        <v>3.6327732089999946E-2</v>
      </c>
      <c r="E267" s="236">
        <v>3.715979235603724</v>
      </c>
      <c r="F267" s="285">
        <f t="shared" si="18"/>
        <v>0.2691080699318098</v>
      </c>
    </row>
    <row r="268" spans="2:6" x14ac:dyDescent="0.25">
      <c r="B268" s="235">
        <v>26.4</v>
      </c>
      <c r="C268" s="236">
        <v>27.571382574169842</v>
      </c>
      <c r="D268" s="285">
        <f t="shared" si="19"/>
        <v>3.6269490559999944E-2</v>
      </c>
      <c r="E268" s="236">
        <v>3.7164299921628743</v>
      </c>
      <c r="F268" s="285">
        <f t="shared" si="18"/>
        <v>0.2690754304826885</v>
      </c>
    </row>
    <row r="269" spans="2:6" x14ac:dyDescent="0.25">
      <c r="B269" s="235">
        <v>26.5</v>
      </c>
      <c r="C269" s="236">
        <v>27.614917078375786</v>
      </c>
      <c r="D269" s="285">
        <f t="shared" si="19"/>
        <v>3.6212312249999941E-2</v>
      </c>
      <c r="E269" s="236">
        <v>3.7167746537816271</v>
      </c>
      <c r="F269" s="285">
        <f t="shared" si="18"/>
        <v>0.26905047874843618</v>
      </c>
    </row>
    <row r="270" spans="2:6" x14ac:dyDescent="0.25">
      <c r="B270" s="235">
        <v>26.6</v>
      </c>
      <c r="C270" s="236">
        <v>27.657775942938841</v>
      </c>
      <c r="D270" s="285">
        <f t="shared" si="19"/>
        <v>3.6156197159999938E-2</v>
      </c>
      <c r="E270" s="236">
        <v>3.717013945068139</v>
      </c>
      <c r="F270" s="285">
        <f t="shared" si="18"/>
        <v>0.2690331580076083</v>
      </c>
    </row>
    <row r="271" spans="2:6" x14ac:dyDescent="0.25">
      <c r="B271" s="235">
        <v>26.7</v>
      </c>
      <c r="C271" s="236">
        <v>27.699952230518313</v>
      </c>
      <c r="D271" s="285">
        <f t="shared" si="19"/>
        <v>3.6101145289999956E-2</v>
      </c>
      <c r="E271" s="236">
        <v>3.717148599740471</v>
      </c>
      <c r="F271" s="285">
        <f t="shared" si="18"/>
        <v>0.26902341221166659</v>
      </c>
    </row>
    <row r="272" spans="2:6" x14ac:dyDescent="0.25">
      <c r="B272" s="235">
        <v>26.8</v>
      </c>
      <c r="C272" s="236">
        <v>27.741439081781664</v>
      </c>
      <c r="D272" s="285">
        <f t="shared" si="19"/>
        <v>3.6047156639999953E-2</v>
      </c>
      <c r="E272" s="236">
        <v>3.7171793603433843</v>
      </c>
      <c r="F272" s="285">
        <f t="shared" si="18"/>
        <v>0.2690211859746317</v>
      </c>
    </row>
    <row r="273" spans="2:6" x14ac:dyDescent="0.25">
      <c r="B273" s="235">
        <v>26.9</v>
      </c>
      <c r="C273" s="236">
        <v>27.782229718027128</v>
      </c>
      <c r="D273" s="285">
        <f t="shared" si="19"/>
        <v>3.5994231209999943E-2</v>
      </c>
      <c r="E273" s="236">
        <v>3.7171069779655741</v>
      </c>
      <c r="F273" s="285">
        <f t="shared" si="18"/>
        <v>0.26902642456293102</v>
      </c>
    </row>
    <row r="274" spans="2:6" x14ac:dyDescent="0.25">
      <c r="B274" s="235">
        <v>27</v>
      </c>
      <c r="C274" s="236">
        <v>27.822317443794581</v>
      </c>
      <c r="D274" s="285">
        <f t="shared" si="19"/>
        <v>3.5942368999999939E-2</v>
      </c>
      <c r="E274" s="236">
        <v>3.7169322119573165</v>
      </c>
      <c r="F274" s="285">
        <f t="shared" si="18"/>
        <v>0.26903907388545173</v>
      </c>
    </row>
    <row r="275" spans="2:6" x14ac:dyDescent="0.25">
      <c r="B275" s="241">
        <v>27.1</v>
      </c>
      <c r="C275" s="242">
        <v>27.861695649462661</v>
      </c>
      <c r="D275" s="284">
        <f t="shared" si="19"/>
        <v>3.5891570009999943E-2</v>
      </c>
      <c r="E275" s="242">
        <v>3.7166558296491097</v>
      </c>
      <c r="F275" s="284">
        <f t="shared" si="18"/>
        <v>0.2690590804837612</v>
      </c>
    </row>
    <row r="276" spans="2:6" x14ac:dyDescent="0.25">
      <c r="B276" s="241">
        <v>27.2</v>
      </c>
      <c r="C276" s="242">
        <v>27.900357813830496</v>
      </c>
      <c r="D276" s="284">
        <f t="shared" si="19"/>
        <v>3.5841834239999946E-2</v>
      </c>
      <c r="E276" s="242">
        <v>3.7162786060709205</v>
      </c>
      <c r="F276" s="284">
        <f t="shared" si="18"/>
        <v>0.2690863915225295</v>
      </c>
    </row>
    <row r="277" spans="2:6" x14ac:dyDescent="0.25">
      <c r="B277" s="241">
        <v>27.3</v>
      </c>
      <c r="C277" s="242">
        <v>27.93829750668224</v>
      </c>
      <c r="D277" s="284">
        <f t="shared" si="19"/>
        <v>3.5793161689999957E-2</v>
      </c>
      <c r="E277" s="242">
        <v>3.7158013236725602</v>
      </c>
      <c r="F277" s="284">
        <f t="shared" si="18"/>
        <v>0.26912095478012188</v>
      </c>
    </row>
    <row r="278" spans="2:6" x14ac:dyDescent="0.25">
      <c r="B278" s="241">
        <v>27.4</v>
      </c>
      <c r="C278" s="242">
        <v>27.975508391332667</v>
      </c>
      <c r="D278" s="284">
        <f t="shared" si="19"/>
        <v>3.5745552359999953E-2</v>
      </c>
      <c r="E278" s="242">
        <v>3.7152247720451888</v>
      </c>
      <c r="F278" s="284">
        <f t="shared" si="18"/>
        <v>0.26916271863936553</v>
      </c>
    </row>
    <row r="279" spans="2:6" x14ac:dyDescent="0.25">
      <c r="B279" s="241">
        <v>27.5</v>
      </c>
      <c r="C279" s="242">
        <v>28.011984227152016</v>
      </c>
      <c r="D279" s="284">
        <f t="shared" si="19"/>
        <v>3.5699006249999957E-2</v>
      </c>
      <c r="E279" s="242">
        <v>3.7145497476439648</v>
      </c>
      <c r="F279" s="284">
        <f t="shared" si="18"/>
        <v>0.26921163207849674</v>
      </c>
    </row>
    <row r="280" spans="2:6" x14ac:dyDescent="0.25">
      <c r="B280" s="241">
        <v>27.6</v>
      </c>
      <c r="C280" s="242">
        <v>28.047718872068337</v>
      </c>
      <c r="D280" s="284">
        <f t="shared" si="19"/>
        <v>3.5653523359999953E-2</v>
      </c>
      <c r="E280" s="242">
        <v>3.713777053512211</v>
      </c>
      <c r="F280" s="284">
        <f t="shared" si="18"/>
        <v>0.2692676446622651</v>
      </c>
    </row>
    <row r="281" spans="2:6" x14ac:dyDescent="0.25">
      <c r="B281" s="241">
        <v>27.7</v>
      </c>
      <c r="C281" s="242">
        <v>28.082706285045543</v>
      </c>
      <c r="D281" s="284">
        <f t="shared" si="19"/>
        <v>3.5609103689999949E-2</v>
      </c>
      <c r="E281" s="242">
        <v>3.7129074990069681</v>
      </c>
      <c r="F281" s="284">
        <f t="shared" si="18"/>
        <v>0.2693307065332099</v>
      </c>
    </row>
    <row r="282" spans="2:6" x14ac:dyDescent="0.25">
      <c r="B282" s="241">
        <v>27.8</v>
      </c>
      <c r="C282" s="242">
        <v>28.116940528535388</v>
      </c>
      <c r="D282" s="284">
        <f t="shared" si="19"/>
        <v>3.5565747239999945E-2</v>
      </c>
      <c r="E282" s="242">
        <v>3.7119418995261997</v>
      </c>
      <c r="F282" s="284">
        <f t="shared" si="18"/>
        <v>0.2694007684030944</v>
      </c>
    </row>
    <row r="283" spans="2:6" x14ac:dyDescent="0.25">
      <c r="B283" s="241">
        <v>27.9</v>
      </c>
      <c r="C283" s="242">
        <v>28.150415770901585</v>
      </c>
      <c r="D283" s="284">
        <f t="shared" si="19"/>
        <v>3.5523454009999962E-2</v>
      </c>
      <c r="E283" s="242">
        <v>3.7108810762377611</v>
      </c>
      <c r="F283" s="284">
        <f t="shared" si="18"/>
        <v>0.26947778154449503</v>
      </c>
    </row>
    <row r="284" spans="2:6" x14ac:dyDescent="0.25">
      <c r="B284" s="241">
        <v>28</v>
      </c>
      <c r="C284" s="242">
        <v>28.183126288814396</v>
      </c>
      <c r="D284" s="284">
        <f t="shared" si="19"/>
        <v>3.5482223999999958E-2</v>
      </c>
      <c r="E284" s="242">
        <v>3.7097258558101665</v>
      </c>
      <c r="F284" s="284">
        <f t="shared" si="18"/>
        <v>0.26956169778254685</v>
      </c>
    </row>
    <row r="285" spans="2:6" x14ac:dyDescent="0.25">
      <c r="B285" s="235">
        <v>28.1</v>
      </c>
      <c r="C285" s="236">
        <v>28.215066469613692</v>
      </c>
      <c r="D285" s="285">
        <f t="shared" si="19"/>
        <v>3.5442057209999954E-2</v>
      </c>
      <c r="E285" s="236">
        <v>3.7084770701453085</v>
      </c>
      <c r="F285" s="285">
        <f t="shared" si="18"/>
        <v>0.26965246948683902</v>
      </c>
    </row>
    <row r="286" spans="2:6" x14ac:dyDescent="0.25">
      <c r="B286" s="235">
        <v>28.2</v>
      </c>
      <c r="C286" s="236">
        <v>28.246230813639006</v>
      </c>
      <c r="D286" s="285">
        <f t="shared" si="19"/>
        <v>3.5402953639999957E-2</v>
      </c>
      <c r="E286" s="236">
        <v>3.7071355561132489</v>
      </c>
      <c r="F286" s="285">
        <f t="shared" si="18"/>
        <v>0.26975004956345627</v>
      </c>
    </row>
    <row r="287" spans="2:6" x14ac:dyDescent="0.25">
      <c r="B287" s="235">
        <v>28.3</v>
      </c>
      <c r="C287" s="236">
        <v>28.276613936524694</v>
      </c>
      <c r="D287" s="285">
        <f t="shared" si="19"/>
        <v>3.5364913289999952E-2</v>
      </c>
      <c r="E287" s="236">
        <v>3.7057021552891434</v>
      </c>
      <c r="F287" s="285">
        <f t="shared" si="18"/>
        <v>0.26985439144716511</v>
      </c>
    </row>
    <row r="288" spans="2:6" x14ac:dyDescent="0.25">
      <c r="B288" s="235">
        <v>28.4</v>
      </c>
      <c r="C288" s="236">
        <v>28.306210571458454</v>
      </c>
      <c r="D288" s="285">
        <f t="shared" si="19"/>
        <v>3.5327936159999948E-2</v>
      </c>
      <c r="E288" s="236">
        <v>3.7041777136924847</v>
      </c>
      <c r="F288" s="285">
        <f t="shared" si="18"/>
        <v>0.26996544909373604</v>
      </c>
    </row>
    <row r="289" spans="2:6" x14ac:dyDescent="0.25">
      <c r="B289" s="235">
        <v>28.5</v>
      </c>
      <c r="C289" s="236">
        <v>28.335015571401577</v>
      </c>
      <c r="D289" s="285">
        <f t="shared" si="19"/>
        <v>3.5292022249999964E-2</v>
      </c>
      <c r="E289" s="236">
        <v>3.7025630815285027</v>
      </c>
      <c r="F289" s="285">
        <f t="shared" si="18"/>
        <v>0.27008317697241696</v>
      </c>
    </row>
    <row r="290" spans="2:6" x14ac:dyDescent="0.25">
      <c r="B290" s="235">
        <v>28.6</v>
      </c>
      <c r="C290" s="236">
        <v>28.36302391126922</v>
      </c>
      <c r="D290" s="285">
        <f t="shared" si="19"/>
        <v>3.525717155999996E-2</v>
      </c>
      <c r="E290" s="236">
        <v>3.700859112932291</v>
      </c>
      <c r="F290" s="285">
        <f t="shared" si="18"/>
        <v>0.27020753005852011</v>
      </c>
    </row>
    <row r="291" spans="2:6" x14ac:dyDescent="0.25">
      <c r="B291" s="235">
        <v>28.7</v>
      </c>
      <c r="C291" s="236">
        <v>28.390230690068858</v>
      </c>
      <c r="D291" s="285">
        <f t="shared" si="19"/>
        <v>3.5223384089999962E-2</v>
      </c>
      <c r="E291" s="236">
        <v>3.6990666657151308</v>
      </c>
      <c r="F291" s="285">
        <f t="shared" si="18"/>
        <v>0.27033846382616428</v>
      </c>
    </row>
    <row r="292" spans="2:6" x14ac:dyDescent="0.25">
      <c r="B292" s="235">
        <v>28.8</v>
      </c>
      <c r="C292" s="236">
        <v>28.416631132995576</v>
      </c>
      <c r="D292" s="285">
        <f t="shared" si="19"/>
        <v>3.5190659839999958E-2</v>
      </c>
      <c r="E292" s="236">
        <v>3.697186601113688</v>
      </c>
      <c r="F292" s="285">
        <f t="shared" si="18"/>
        <v>0.27047593424112654</v>
      </c>
    </row>
    <row r="293" spans="2:6" x14ac:dyDescent="0.25">
      <c r="B293" s="235">
        <v>28.9</v>
      </c>
      <c r="C293" s="236">
        <v>28.442220593482286</v>
      </c>
      <c r="D293" s="285">
        <f t="shared" si="19"/>
        <v>3.515899880999996E-2</v>
      </c>
      <c r="E293" s="236">
        <v>3.695219783541738</v>
      </c>
      <c r="F293" s="285">
        <f t="shared" si="18"/>
        <v>0.27061989775383138</v>
      </c>
    </row>
    <row r="294" spans="2:6" x14ac:dyDescent="0.25">
      <c r="B294" s="235">
        <v>29</v>
      </c>
      <c r="C294" s="236">
        <v>28.466994555203389</v>
      </c>
      <c r="D294" s="285">
        <f t="shared" si="19"/>
        <v>3.5128400999999955E-2</v>
      </c>
      <c r="E294" s="236">
        <v>3.6931670803446774</v>
      </c>
      <c r="F294" s="285">
        <f t="shared" si="18"/>
        <v>0.27077031129246165</v>
      </c>
    </row>
    <row r="295" spans="2:6" x14ac:dyDescent="0.25">
      <c r="B295" s="241">
        <v>29.1</v>
      </c>
      <c r="C295" s="242">
        <v>28.490948634030282</v>
      </c>
      <c r="D295" s="284">
        <f t="shared" si="19"/>
        <v>3.5098866409999971E-2</v>
      </c>
      <c r="E295" s="242">
        <v>3.6910293615568981</v>
      </c>
      <c r="F295" s="284">
        <f t="shared" si="18"/>
        <v>0.27092713225618831</v>
      </c>
    </row>
    <row r="296" spans="2:6" x14ac:dyDescent="0.25">
      <c r="B296" s="241">
        <v>29.2</v>
      </c>
      <c r="C296" s="242">
        <v>28.514078579937234</v>
      </c>
      <c r="D296" s="284">
        <f t="shared" si="19"/>
        <v>3.5070395039999966E-2</v>
      </c>
      <c r="E296" s="242">
        <v>3.6888074996620297</v>
      </c>
      <c r="F296" s="284">
        <f t="shared" si="18"/>
        <v>0.27109031850852083</v>
      </c>
    </row>
    <row r="297" spans="2:6" x14ac:dyDescent="0.25">
      <c r="B297" s="241">
        <v>29.3</v>
      </c>
      <c r="C297" s="242">
        <v>28.536380278855876</v>
      </c>
      <c r="D297" s="284">
        <f t="shared" si="19"/>
        <v>3.5042986889999961E-2</v>
      </c>
      <c r="E297" s="242">
        <v>3.686502369356174</v>
      </c>
      <c r="F297" s="284">
        <f t="shared" si="18"/>
        <v>0.27125982837077195</v>
      </c>
    </row>
    <row r="298" spans="2:6" x14ac:dyDescent="0.25">
      <c r="B298" s="241">
        <v>29.4</v>
      </c>
      <c r="C298" s="242">
        <v>28.557849754477171</v>
      </c>
      <c r="D298" s="284">
        <f t="shared" si="19"/>
        <v>3.5016641959999963E-2</v>
      </c>
      <c r="E298" s="242">
        <v>3.6841148473141252</v>
      </c>
      <c r="F298" s="284">
        <f t="shared" si="18"/>
        <v>0.27143562061563908</v>
      </c>
    </row>
    <row r="299" spans="2:6" x14ac:dyDescent="0.25">
      <c r="B299" s="241">
        <v>29.5</v>
      </c>
      <c r="C299" s="242">
        <v>28.578483169999114</v>
      </c>
      <c r="D299" s="284">
        <f t="shared" si="19"/>
        <v>3.4991360249999964E-2</v>
      </c>
      <c r="E299" s="242">
        <v>3.6816458119587403</v>
      </c>
      <c r="F299" s="284">
        <f t="shared" si="18"/>
        <v>0.2716176544608922</v>
      </c>
    </row>
    <row r="300" spans="2:6" x14ac:dyDescent="0.25">
      <c r="B300" s="241">
        <v>29.6</v>
      </c>
      <c r="C300" s="242">
        <v>28.598276829818907</v>
      </c>
      <c r="D300" s="284">
        <f t="shared" si="19"/>
        <v>3.4967141759999959E-2</v>
      </c>
      <c r="E300" s="242">
        <v>3.6790961432333575</v>
      </c>
      <c r="F300" s="284">
        <f t="shared" si="18"/>
        <v>0.27180588956317797</v>
      </c>
    </row>
    <row r="301" spans="2:6" x14ac:dyDescent="0.25">
      <c r="B301" s="241">
        <v>29.7</v>
      </c>
      <c r="C301" s="242">
        <v>28.61722718116815</v>
      </c>
      <c r="D301" s="284">
        <f t="shared" si="19"/>
        <v>3.4943986489999981E-2</v>
      </c>
      <c r="E301" s="242">
        <v>3.67646672237754</v>
      </c>
      <c r="F301" s="284">
        <f t="shared" si="18"/>
        <v>0.27200028601192083</v>
      </c>
    </row>
    <row r="302" spans="2:6" x14ac:dyDescent="0.25">
      <c r="B302" s="241">
        <v>29.8</v>
      </c>
      <c r="C302" s="242">
        <v>28.635330815689869</v>
      </c>
      <c r="D302" s="284">
        <f t="shared" si="19"/>
        <v>3.4921894439999976E-2</v>
      </c>
      <c r="E302" s="242">
        <v>3.6737584317059047</v>
      </c>
      <c r="F302" s="284">
        <f t="shared" si="18"/>
        <v>0.27220080432334015</v>
      </c>
    </row>
    <row r="303" spans="2:6" x14ac:dyDescent="0.25">
      <c r="B303" s="241">
        <v>29.9</v>
      </c>
      <c r="C303" s="242">
        <v>28.652584470955784</v>
      </c>
      <c r="D303" s="284">
        <f t="shared" si="19"/>
        <v>3.490086560999997E-2</v>
      </c>
      <c r="E303" s="242">
        <v>3.6709721543903568</v>
      </c>
      <c r="F303" s="284">
        <f t="shared" si="18"/>
        <v>0.2724074054345616</v>
      </c>
    </row>
    <row r="304" spans="2:6" x14ac:dyDescent="0.25">
      <c r="B304" s="241">
        <v>30</v>
      </c>
      <c r="C304" s="242">
        <v>28.66898503192294</v>
      </c>
      <c r="D304" s="284">
        <f t="shared" si="19"/>
        <v>3.4880899999999972E-2</v>
      </c>
      <c r="E304" s="242">
        <v>3.6681087742456602</v>
      </c>
      <c r="F304" s="284">
        <f t="shared" si="18"/>
        <v>0.27262005069782813</v>
      </c>
    </row>
    <row r="305" spans="2:6" x14ac:dyDescent="0.25">
      <c r="B305" s="235">
        <v>30.1</v>
      </c>
      <c r="C305" s="236">
        <v>28.684529532328224</v>
      </c>
      <c r="D305" s="285">
        <f t="shared" si="19"/>
        <v>3.4861997609999966E-2</v>
      </c>
      <c r="E305" s="236">
        <v>3.6651691755182298</v>
      </c>
      <c r="F305" s="285">
        <f t="shared" si="18"/>
        <v>0.27283870187482051</v>
      </c>
    </row>
    <row r="306" spans="2:6" x14ac:dyDescent="0.25">
      <c r="B306" s="235">
        <v>30.2</v>
      </c>
      <c r="C306" s="236">
        <v>28.699215156019736</v>
      </c>
      <c r="D306" s="285">
        <f t="shared" si="19"/>
        <v>3.4844158439999967E-2</v>
      </c>
      <c r="E306" s="236">
        <v>3.6621542426785876</v>
      </c>
      <c r="F306" s="285">
        <f t="shared" si="18"/>
        <v>0.27306332113105536</v>
      </c>
    </row>
    <row r="307" spans="2:6" x14ac:dyDescent="0.25">
      <c r="B307" s="235">
        <v>30.3</v>
      </c>
      <c r="C307" s="236">
        <v>28.713039238223857</v>
      </c>
      <c r="D307" s="285">
        <f t="shared" si="19"/>
        <v>3.4827382489999982E-2</v>
      </c>
      <c r="E307" s="236">
        <v>3.6590648602169686</v>
      </c>
      <c r="F307" s="285">
        <f t="shared" si="18"/>
        <v>0.27329387103039871</v>
      </c>
    </row>
    <row r="308" spans="2:6" x14ac:dyDescent="0.25">
      <c r="B308" s="235">
        <v>30.4</v>
      </c>
      <c r="C308" s="236">
        <v>28.725999266747053</v>
      </c>
      <c r="D308" s="285">
        <f t="shared" si="19"/>
        <v>3.4811669759999983E-2</v>
      </c>
      <c r="E308" s="236">
        <v>3.655901912442594</v>
      </c>
      <c r="F308" s="285">
        <f t="shared" si="18"/>
        <v>0.27353031452965776</v>
      </c>
    </row>
    <row r="309" spans="2:6" x14ac:dyDescent="0.25">
      <c r="B309" s="235">
        <v>30.5</v>
      </c>
      <c r="C309" s="236">
        <v>28.738092883111179</v>
      </c>
      <c r="D309" s="285">
        <f t="shared" si="19"/>
        <v>3.4797020249999977E-2</v>
      </c>
      <c r="E309" s="236">
        <v>3.6526662832864143</v>
      </c>
      <c r="F309" s="285">
        <f t="shared" si="18"/>
        <v>0.27377261497326544</v>
      </c>
    </row>
    <row r="310" spans="2:6" x14ac:dyDescent="0.25">
      <c r="B310" s="235">
        <v>30.6</v>
      </c>
      <c r="C310" s="236">
        <v>28.749317883621647</v>
      </c>
      <c r="D310" s="285">
        <f t="shared" si="19"/>
        <v>3.4783433959999985E-2</v>
      </c>
      <c r="E310" s="236">
        <v>3.6493588561073103</v>
      </c>
      <c r="F310" s="285">
        <f t="shared" si="18"/>
        <v>0.27402073608805844</v>
      </c>
    </row>
    <row r="311" spans="2:6" x14ac:dyDescent="0.25">
      <c r="B311" s="235">
        <v>30.7</v>
      </c>
      <c r="C311" s="236">
        <v>28.759672220367321</v>
      </c>
      <c r="D311" s="285">
        <f t="shared" si="19"/>
        <v>3.4770910889999979E-2</v>
      </c>
      <c r="E311" s="236">
        <v>3.6459805135018817</v>
      </c>
      <c r="F311" s="285">
        <f t="shared" si="18"/>
        <v>0.274274641978139</v>
      </c>
    </row>
    <row r="312" spans="2:6" x14ac:dyDescent="0.25">
      <c r="B312" s="235">
        <v>30.8</v>
      </c>
      <c r="C312" s="236">
        <v>28.769154002151375</v>
      </c>
      <c r="D312" s="285">
        <f t="shared" si="19"/>
        <v>3.4759451039999972E-2</v>
      </c>
      <c r="E312" s="236">
        <v>3.6425321371178003</v>
      </c>
      <c r="F312" s="285">
        <f t="shared" si="18"/>
        <v>0.27453429711982241</v>
      </c>
    </row>
    <row r="313" spans="2:6" x14ac:dyDescent="0.25">
      <c r="B313" s="235">
        <v>30.9</v>
      </c>
      <c r="C313" s="236">
        <v>28.777761495352305</v>
      </c>
      <c r="D313" s="285">
        <f t="shared" si="19"/>
        <v>3.4749054409999994E-2</v>
      </c>
      <c r="E313" s="236">
        <v>3.6390146074706942</v>
      </c>
      <c r="F313" s="285">
        <f t="shared" si="18"/>
        <v>0.2747996663566713</v>
      </c>
    </row>
    <row r="314" spans="2:6" x14ac:dyDescent="0.25">
      <c r="B314" s="235">
        <v>31</v>
      </c>
      <c r="C314" s="236">
        <v>28.78549312471451</v>
      </c>
      <c r="D314" s="285">
        <f t="shared" si="19"/>
        <v>3.4739720999999987E-2</v>
      </c>
      <c r="E314" s="236">
        <v>3.6354288037647247</v>
      </c>
      <c r="F314" s="285">
        <f t="shared" si="18"/>
        <v>0.27507071489460461</v>
      </c>
    </row>
    <row r="315" spans="2:6" x14ac:dyDescent="0.25">
      <c r="B315" s="241">
        <v>31.1</v>
      </c>
      <c r="C315" s="242">
        <v>28.792347474067416</v>
      </c>
      <c r="D315" s="284">
        <f t="shared" si="19"/>
        <v>3.4731450809999995E-2</v>
      </c>
      <c r="E315" s="242">
        <v>3.6317756037166711</v>
      </c>
      <c r="F315" s="284">
        <f t="shared" si="18"/>
        <v>0.2753474082970942</v>
      </c>
    </row>
    <row r="316" spans="2:6" x14ac:dyDescent="0.25">
      <c r="B316" s="241">
        <v>31.2</v>
      </c>
      <c r="C316" s="242">
        <v>28.798323286972984</v>
      </c>
      <c r="D316" s="284">
        <f t="shared" si="19"/>
        <v>3.4724243839999995E-2</v>
      </c>
      <c r="E316" s="242">
        <v>3.6280558833836536</v>
      </c>
      <c r="F316" s="284">
        <f t="shared" si="18"/>
        <v>0.27562971248043855</v>
      </c>
    </row>
    <row r="317" spans="2:6" x14ac:dyDescent="0.25">
      <c r="B317" s="241">
        <v>31.3</v>
      </c>
      <c r="C317" s="242">
        <v>28.803419467300706</v>
      </c>
      <c r="D317" s="284">
        <f t="shared" si="19"/>
        <v>3.4718100089999988E-2</v>
      </c>
      <c r="E317" s="242">
        <v>3.6242705169944793</v>
      </c>
      <c r="F317" s="284">
        <f t="shared" si="18"/>
        <v>0.27591759370911312</v>
      </c>
    </row>
    <row r="318" spans="2:6" x14ac:dyDescent="0.25">
      <c r="B318" s="241">
        <v>31.4</v>
      </c>
      <c r="C318" s="242">
        <v>28.807635079729735</v>
      </c>
      <c r="D318" s="284">
        <f t="shared" si="19"/>
        <v>3.4713019559999982E-2</v>
      </c>
      <c r="E318" s="242">
        <v>3.6204203767846903</v>
      </c>
      <c r="F318" s="284">
        <f t="shared" si="18"/>
        <v>0.27621101859119024</v>
      </c>
    </row>
    <row r="319" spans="2:6" x14ac:dyDescent="0.25">
      <c r="B319" s="241">
        <v>31.5</v>
      </c>
      <c r="C319" s="242">
        <v>28.810969350177729</v>
      </c>
      <c r="D319" s="284">
        <f t="shared" si="19"/>
        <v>3.4709002250000009E-2</v>
      </c>
      <c r="E319" s="242">
        <v>3.6165063328350162</v>
      </c>
      <c r="F319" s="284">
        <f t="shared" si="18"/>
        <v>0.27650995407385054</v>
      </c>
    </row>
    <row r="320" spans="2:6" x14ac:dyDescent="0.25">
      <c r="B320" s="241">
        <v>31.6</v>
      </c>
      <c r="C320" s="242">
        <v>28.813421666156067</v>
      </c>
      <c r="D320" s="284">
        <f t="shared" si="19"/>
        <v>3.4706048160000003E-2</v>
      </c>
      <c r="E320" s="242">
        <v>3.6125292529136996</v>
      </c>
      <c r="F320" s="284">
        <f t="shared" si="18"/>
        <v>0.27681436743894766</v>
      </c>
    </row>
    <row r="321" spans="2:6" x14ac:dyDescent="0.25">
      <c r="B321" s="241">
        <v>31.7</v>
      </c>
      <c r="C321" s="242">
        <v>28.814991577050915</v>
      </c>
      <c r="D321" s="284">
        <f t="shared" si="19"/>
        <v>3.4704157289999996E-2</v>
      </c>
      <c r="E321" s="242">
        <v>3.6084900023223341</v>
      </c>
      <c r="F321" s="284">
        <f t="shared" si="18"/>
        <v>0.27712422629865263</v>
      </c>
    </row>
    <row r="322" spans="2:6" x14ac:dyDescent="0.25">
      <c r="B322" s="241">
        <v>31.8</v>
      </c>
      <c r="C322" s="242">
        <v>28.815678794330239</v>
      </c>
      <c r="D322" s="284">
        <f t="shared" si="19"/>
        <v>3.4703329639999995E-2</v>
      </c>
      <c r="E322" s="242">
        <v>3.6043894437452266</v>
      </c>
      <c r="F322" s="284">
        <f t="shared" si="18"/>
        <v>0.27743949859117506</v>
      </c>
    </row>
    <row r="323" spans="2:6" x14ac:dyDescent="0.25">
      <c r="B323" s="241">
        <v>31.9</v>
      </c>
      <c r="C323" s="242">
        <v>28.815483191676375</v>
      </c>
      <c r="D323" s="284">
        <f t="shared" si="19"/>
        <v>3.4703565210000002E-2</v>
      </c>
      <c r="E323" s="242">
        <v>3.6002284371025346</v>
      </c>
      <c r="F323" s="284">
        <f t="shared" si="18"/>
        <v>0.27776015257654052</v>
      </c>
    </row>
    <row r="324" spans="2:6" x14ac:dyDescent="0.25">
      <c r="B324" s="241">
        <v>32</v>
      </c>
      <c r="C324" s="242">
        <v>28.814404805044042</v>
      </c>
      <c r="D324" s="284">
        <f t="shared" si="19"/>
        <v>3.4704864000000002E-2</v>
      </c>
      <c r="E324" s="242">
        <v>3.5960078394068513</v>
      </c>
      <c r="F324" s="284">
        <f t="shared" si="18"/>
        <v>0.27808615683244631</v>
      </c>
    </row>
    <row r="325" spans="2:6" x14ac:dyDescent="0.25">
      <c r="B325" s="235">
        <v>32.1</v>
      </c>
      <c r="C325" s="236">
        <v>28.812443832643822</v>
      </c>
      <c r="D325" s="285">
        <f t="shared" si="19"/>
        <v>3.4707226010000009E-2</v>
      </c>
      <c r="E325" s="236">
        <v>3.5917285046234917</v>
      </c>
      <c r="F325" s="285">
        <f t="shared" ref="F325:F388" si="20">1/E325</f>
        <v>0.27841748025017454</v>
      </c>
    </row>
    <row r="326" spans="2:6" x14ac:dyDescent="0.25">
      <c r="B326" s="235">
        <v>32.200000000000003</v>
      </c>
      <c r="C326" s="236">
        <v>28.809600634851122</v>
      </c>
      <c r="D326" s="285">
        <f t="shared" ref="D326:D389" si="21">1/C326</f>
        <v>3.4710651240000001E-2</v>
      </c>
      <c r="E326" s="236">
        <v>3.5873912835342443</v>
      </c>
      <c r="F326" s="285">
        <f t="shared" si="20"/>
        <v>0.27875409203057855</v>
      </c>
    </row>
    <row r="327" spans="2:6" x14ac:dyDescent="0.25">
      <c r="B327" s="235">
        <v>32.299999999999997</v>
      </c>
      <c r="C327" s="236">
        <v>28.805875734040566</v>
      </c>
      <c r="D327" s="285">
        <f t="shared" si="21"/>
        <v>3.4715139690000014E-2</v>
      </c>
      <c r="E327" s="236">
        <v>3.5829970236048223</v>
      </c>
      <c r="F327" s="285">
        <f t="shared" si="20"/>
        <v>0.27909596168012124</v>
      </c>
    </row>
    <row r="328" spans="2:6" x14ac:dyDescent="0.25">
      <c r="B328" s="235">
        <v>32.4</v>
      </c>
      <c r="C328" s="236">
        <v>28.801269814346224</v>
      </c>
      <c r="D328" s="285">
        <f t="shared" si="21"/>
        <v>3.4720691360000007E-2</v>
      </c>
      <c r="E328" s="236">
        <v>3.5785465688556126</v>
      </c>
      <c r="F328" s="285">
        <f t="shared" si="20"/>
        <v>0.27944305900699545</v>
      </c>
    </row>
    <row r="329" spans="2:6" x14ac:dyDescent="0.25">
      <c r="B329" s="235">
        <v>32.5</v>
      </c>
      <c r="C329" s="236">
        <v>28.795783721347512</v>
      </c>
      <c r="D329" s="285">
        <f t="shared" si="21"/>
        <v>3.4727306250000013E-2</v>
      </c>
      <c r="E329" s="236">
        <v>3.5740407597362189</v>
      </c>
      <c r="F329" s="285">
        <f t="shared" si="20"/>
        <v>0.2797953541172834</v>
      </c>
    </row>
    <row r="330" spans="2:6" x14ac:dyDescent="0.25">
      <c r="B330" s="235">
        <v>32.6</v>
      </c>
      <c r="C330" s="236">
        <v>28.789418461681432</v>
      </c>
      <c r="D330" s="285">
        <f t="shared" si="21"/>
        <v>3.4734984360000005E-2</v>
      </c>
      <c r="E330" s="236">
        <v>3.5694804330033545</v>
      </c>
      <c r="F330" s="285">
        <f t="shared" si="20"/>
        <v>0.2801528174111888</v>
      </c>
    </row>
    <row r="331" spans="2:6" x14ac:dyDescent="0.25">
      <c r="B331" s="235">
        <v>32.700000000000003</v>
      </c>
      <c r="C331" s="236">
        <v>28.782175202581136</v>
      </c>
      <c r="D331" s="285">
        <f t="shared" si="21"/>
        <v>3.4743725690000025E-2</v>
      </c>
      <c r="E331" s="236">
        <v>3.5648664216021855</v>
      </c>
      <c r="F331" s="285">
        <f t="shared" si="20"/>
        <v>0.28051541957932952</v>
      </c>
    </row>
    <row r="332" spans="2:6" x14ac:dyDescent="0.25">
      <c r="B332" s="235">
        <v>32.799999999999997</v>
      </c>
      <c r="C332" s="236">
        <v>28.774055271341531</v>
      </c>
      <c r="D332" s="285">
        <f t="shared" si="21"/>
        <v>3.4753530240000025E-2</v>
      </c>
      <c r="E332" s="236">
        <v>3.5601995545512639</v>
      </c>
      <c r="F332" s="285">
        <f t="shared" si="20"/>
        <v>0.28088313159907757</v>
      </c>
    </row>
    <row r="333" spans="2:6" x14ac:dyDescent="0.25">
      <c r="B333" s="235">
        <v>32.9</v>
      </c>
      <c r="C333" s="236">
        <v>28.765060154711971</v>
      </c>
      <c r="D333" s="285">
        <f t="shared" si="21"/>
        <v>3.476439801000003E-2</v>
      </c>
      <c r="E333" s="236">
        <v>3.5554806568307025</v>
      </c>
      <c r="F333" s="285">
        <f t="shared" si="20"/>
        <v>0.28125592473097116</v>
      </c>
    </row>
    <row r="334" spans="2:6" x14ac:dyDescent="0.25">
      <c r="B334" s="235">
        <v>33</v>
      </c>
      <c r="C334" s="236">
        <v>28.755191498217055</v>
      </c>
      <c r="D334" s="285">
        <f t="shared" si="21"/>
        <v>3.4776329000000029E-2</v>
      </c>
      <c r="E334" s="236">
        <v>3.5507105492739224</v>
      </c>
      <c r="F334" s="285">
        <f t="shared" si="20"/>
        <v>0.28163377051516858</v>
      </c>
    </row>
    <row r="335" spans="2:6" x14ac:dyDescent="0.25">
      <c r="B335" s="241">
        <v>33.1</v>
      </c>
      <c r="C335" s="242">
        <v>28.744451105405659</v>
      </c>
      <c r="D335" s="284">
        <f t="shared" si="21"/>
        <v>3.4789323210000028E-2</v>
      </c>
      <c r="E335" s="242">
        <v>3.5458900484627085</v>
      </c>
      <c r="F335" s="284">
        <f t="shared" si="20"/>
        <v>0.28201664076796229</v>
      </c>
    </row>
    <row r="336" spans="2:6" x14ac:dyDescent="0.25">
      <c r="B336" s="241">
        <v>33.200000000000003</v>
      </c>
      <c r="C336" s="242">
        <v>28.732840937029131</v>
      </c>
      <c r="D336" s="284">
        <f t="shared" si="21"/>
        <v>3.4803380640000034E-2</v>
      </c>
      <c r="E336" s="242">
        <v>3.5410199666255706</v>
      </c>
      <c r="F336" s="284">
        <f t="shared" si="20"/>
        <v>0.28240450757835012</v>
      </c>
    </row>
    <row r="337" spans="2:6" x14ac:dyDescent="0.25">
      <c r="B337" s="241">
        <v>33.299999999999997</v>
      </c>
      <c r="C337" s="242">
        <v>28.720363110149218</v>
      </c>
      <c r="D337" s="284">
        <f t="shared" si="21"/>
        <v>3.4818501290000033E-2</v>
      </c>
      <c r="E337" s="242">
        <v>3.5361011115394994</v>
      </c>
      <c r="F337" s="284">
        <f t="shared" si="20"/>
        <v>0.28279734330465278</v>
      </c>
    </row>
    <row r="338" spans="2:6" x14ac:dyDescent="0.25">
      <c r="B338" s="241">
        <v>33.4</v>
      </c>
      <c r="C338" s="242">
        <v>28.707019897176501</v>
      </c>
      <c r="D338" s="284">
        <f t="shared" si="21"/>
        <v>3.4834685160000038E-2</v>
      </c>
      <c r="E338" s="242">
        <v>3.5311342864349502</v>
      </c>
      <c r="F338" s="284">
        <f t="shared" si="20"/>
        <v>0.28319512057118756</v>
      </c>
    </row>
    <row r="339" spans="2:6" x14ac:dyDescent="0.25">
      <c r="B339" s="241">
        <v>33.5</v>
      </c>
      <c r="C339" s="242">
        <v>28.692813724840143</v>
      </c>
      <c r="D339" s="284">
        <f t="shared" si="21"/>
        <v>3.4851932250000044E-2</v>
      </c>
      <c r="E339" s="242">
        <v>3.5261202899040334</v>
      </c>
      <c r="F339" s="284">
        <f t="shared" si="20"/>
        <v>0.28359781226499675</v>
      </c>
    </row>
    <row r="340" spans="2:6" x14ac:dyDescent="0.25">
      <c r="B340" s="241">
        <v>33.6</v>
      </c>
      <c r="C340" s="242">
        <v>28.677747173089895</v>
      </c>
      <c r="D340" s="284">
        <f t="shared" si="21"/>
        <v>3.4870242560000035E-2</v>
      </c>
      <c r="E340" s="242">
        <v>3.5210599158120917</v>
      </c>
      <c r="F340" s="284">
        <f t="shared" si="20"/>
        <v>0.28400539153261228</v>
      </c>
    </row>
    <row r="341" spans="2:6" x14ac:dyDescent="0.25">
      <c r="B341" s="241">
        <v>33.700000000000003</v>
      </c>
      <c r="C341" s="242">
        <v>28.661822973931127</v>
      </c>
      <c r="D341" s="284">
        <f t="shared" si="21"/>
        <v>3.4889616090000033E-2</v>
      </c>
      <c r="E341" s="242">
        <v>3.515953953212291</v>
      </c>
      <c r="F341" s="284">
        <f t="shared" si="20"/>
        <v>0.28441783177688296</v>
      </c>
    </row>
    <row r="342" spans="2:6" x14ac:dyDescent="0.25">
      <c r="B342" s="241">
        <v>33.799999999999997</v>
      </c>
      <c r="C342" s="242">
        <v>28.645044010194027</v>
      </c>
      <c r="D342" s="284">
        <f t="shared" si="21"/>
        <v>3.4910052840000032E-2</v>
      </c>
      <c r="E342" s="242">
        <v>3.5108031862633897</v>
      </c>
      <c r="F342" s="284">
        <f t="shared" si="20"/>
        <v>0.28483510665384743</v>
      </c>
    </row>
    <row r="343" spans="2:6" x14ac:dyDescent="0.25">
      <c r="B343" s="241">
        <v>33.9</v>
      </c>
      <c r="C343" s="242">
        <v>28.627413314237902</v>
      </c>
      <c r="D343" s="284">
        <f t="shared" si="21"/>
        <v>3.4931552810000058E-2</v>
      </c>
      <c r="E343" s="242">
        <v>3.5056083941507121</v>
      </c>
      <c r="F343" s="284">
        <f t="shared" si="20"/>
        <v>0.28525719006964712</v>
      </c>
    </row>
    <row r="344" spans="2:6" x14ac:dyDescent="0.25">
      <c r="B344" s="241">
        <v>34</v>
      </c>
      <c r="C344" s="242">
        <v>28.608934066591711</v>
      </c>
      <c r="D344" s="284">
        <f t="shared" si="21"/>
        <v>3.4954116000000056E-2</v>
      </c>
      <c r="E344" s="242">
        <v>3.5003703510100821</v>
      </c>
      <c r="F344" s="284">
        <f t="shared" si="20"/>
        <v>0.28568405617749437</v>
      </c>
    </row>
    <row r="345" spans="2:6" x14ac:dyDescent="0.25">
      <c r="B345" s="235">
        <v>34.1</v>
      </c>
      <c r="C345" s="236">
        <v>28.589609594531822</v>
      </c>
      <c r="D345" s="285">
        <f t="shared" si="21"/>
        <v>3.4977742410000047E-2</v>
      </c>
      <c r="E345" s="236">
        <v>3.4950898258548739</v>
      </c>
      <c r="F345" s="285">
        <f t="shared" si="20"/>
        <v>0.28611567937468019</v>
      </c>
    </row>
    <row r="346" spans="2:6" x14ac:dyDescent="0.25">
      <c r="B346" s="235">
        <v>34.200000000000003</v>
      </c>
      <c r="C346" s="236">
        <v>28.569443370598393</v>
      </c>
      <c r="D346" s="285">
        <f t="shared" si="21"/>
        <v>3.5002432040000045E-2</v>
      </c>
      <c r="E346" s="236">
        <v>3.4897675825060217</v>
      </c>
      <c r="F346" s="285">
        <f t="shared" si="20"/>
        <v>0.28655203429962933</v>
      </c>
    </row>
    <row r="347" spans="2:6" x14ac:dyDescent="0.25">
      <c r="B347" s="235">
        <v>34.299999999999997</v>
      </c>
      <c r="C347" s="236">
        <v>28.548439011051443</v>
      </c>
      <c r="D347" s="285">
        <f t="shared" si="21"/>
        <v>3.5028184890000043E-2</v>
      </c>
      <c r="E347" s="236">
        <v>3.4844043795249497</v>
      </c>
      <c r="F347" s="285">
        <f t="shared" si="20"/>
        <v>0.28699309582900251</v>
      </c>
    </row>
    <row r="348" spans="2:6" x14ac:dyDescent="0.25">
      <c r="B348" s="235">
        <v>34.4</v>
      </c>
      <c r="C348" s="236">
        <v>28.526600274267931</v>
      </c>
      <c r="D348" s="285">
        <f t="shared" si="21"/>
        <v>3.5055000960000048E-2</v>
      </c>
      <c r="E348" s="236">
        <v>3.4790009701495483</v>
      </c>
      <c r="F348" s="285">
        <f t="shared" si="20"/>
        <v>0.28743883907483186</v>
      </c>
    </row>
    <row r="349" spans="2:6" x14ac:dyDescent="0.25">
      <c r="B349" s="235">
        <v>34.5</v>
      </c>
      <c r="C349" s="236">
        <v>28.503931059081101</v>
      </c>
      <c r="D349" s="285">
        <f t="shared" si="21"/>
        <v>3.5082880250000073E-2</v>
      </c>
      <c r="E349" s="236">
        <v>3.4735581022328468</v>
      </c>
      <c r="F349" s="285">
        <f t="shared" si="20"/>
        <v>0.28788923938171279</v>
      </c>
    </row>
    <row r="350" spans="2:6" x14ac:dyDescent="0.25">
      <c r="B350" s="235">
        <v>34.6</v>
      </c>
      <c r="C350" s="236">
        <v>28.480435403063595</v>
      </c>
      <c r="D350" s="285">
        <f t="shared" si="21"/>
        <v>3.5111822760000064E-2</v>
      </c>
      <c r="E350" s="236">
        <v>3.4680765181847129</v>
      </c>
      <c r="F350" s="285">
        <f t="shared" si="20"/>
        <v>0.28834427232402232</v>
      </c>
    </row>
    <row r="351" spans="2:6" x14ac:dyDescent="0.25">
      <c r="B351" s="235">
        <v>34.700000000000003</v>
      </c>
      <c r="C351" s="236">
        <v>28.456117480755427</v>
      </c>
      <c r="D351" s="285">
        <f t="shared" si="21"/>
        <v>3.5141828490000068E-2</v>
      </c>
      <c r="E351" s="236">
        <v>3.4625569549161805</v>
      </c>
      <c r="F351" s="285">
        <f t="shared" si="20"/>
        <v>0.28880391370319203</v>
      </c>
    </row>
    <row r="352" spans="2:6" x14ac:dyDescent="0.25">
      <c r="B352" s="235">
        <v>34.799999999999997</v>
      </c>
      <c r="C352" s="236">
        <v>28.430981601838656</v>
      </c>
      <c r="D352" s="285">
        <f t="shared" si="21"/>
        <v>3.5172897440000073E-2</v>
      </c>
      <c r="E352" s="236">
        <v>3.4570001437865949</v>
      </c>
      <c r="F352" s="285">
        <f t="shared" si="20"/>
        <v>0.28926813954501568</v>
      </c>
    </row>
    <row r="353" spans="2:6" x14ac:dyDescent="0.25">
      <c r="B353" s="235">
        <v>34.9</v>
      </c>
      <c r="C353" s="236">
        <v>28.40503220925989</v>
      </c>
      <c r="D353" s="285">
        <f t="shared" si="21"/>
        <v>3.5205029610000063E-2</v>
      </c>
      <c r="E353" s="236">
        <v>3.4514068105535385</v>
      </c>
      <c r="F353" s="285">
        <f t="shared" si="20"/>
        <v>0.28973692609699042</v>
      </c>
    </row>
    <row r="354" spans="2:6" x14ac:dyDescent="0.25">
      <c r="B354" s="235">
        <v>35</v>
      </c>
      <c r="C354" s="236">
        <v>28.37827387730222</v>
      </c>
      <c r="D354" s="285">
        <f t="shared" si="21"/>
        <v>3.5238225000000067E-2</v>
      </c>
      <c r="E354" s="236">
        <v>3.4457776753252896</v>
      </c>
      <c r="F354" s="285">
        <f t="shared" si="20"/>
        <v>0.29021024982570809</v>
      </c>
    </row>
    <row r="355" spans="2:6" x14ac:dyDescent="0.25">
      <c r="B355" s="241">
        <v>35.1</v>
      </c>
      <c r="C355" s="242">
        <v>28.350711309608236</v>
      </c>
      <c r="D355" s="284">
        <f t="shared" si="21"/>
        <v>3.5272483610000065E-2</v>
      </c>
      <c r="E355" s="242">
        <v>3.440113452516008</v>
      </c>
      <c r="F355" s="284">
        <f t="shared" si="20"/>
        <v>0.29068808741427599</v>
      </c>
    </row>
    <row r="356" spans="2:6" x14ac:dyDescent="0.25">
      <c r="B356" s="241">
        <v>35.200000000000003</v>
      </c>
      <c r="C356" s="242">
        <v>28.322349337155455</v>
      </c>
      <c r="D356" s="284">
        <f t="shared" si="21"/>
        <v>3.5307805440000083E-2</v>
      </c>
      <c r="E356" s="242">
        <v>3.434414850803432</v>
      </c>
      <c r="F356" s="284">
        <f t="shared" si="20"/>
        <v>0.29117041575978053</v>
      </c>
    </row>
    <row r="357" spans="2:6" x14ac:dyDescent="0.25">
      <c r="B357" s="241">
        <v>35.299999999999997</v>
      </c>
      <c r="C357" s="242">
        <v>28.293192916186026</v>
      </c>
      <c r="D357" s="284">
        <f t="shared" si="21"/>
        <v>3.5344190490000087E-2</v>
      </c>
      <c r="E357" s="242">
        <v>3.4286825730891883</v>
      </c>
      <c r="F357" s="284">
        <f t="shared" si="20"/>
        <v>0.29165721197078209</v>
      </c>
    </row>
    <row r="358" spans="2:6" x14ac:dyDescent="0.25">
      <c r="B358" s="241">
        <v>35.4</v>
      </c>
      <c r="C358" s="242">
        <v>28.263247126092065</v>
      </c>
      <c r="D358" s="284">
        <f t="shared" si="21"/>
        <v>3.5381638760000084E-2</v>
      </c>
      <c r="E358" s="242">
        <v>3.4229173164614952</v>
      </c>
      <c r="F358" s="284">
        <f t="shared" si="20"/>
        <v>0.29214845336485334</v>
      </c>
    </row>
    <row r="359" spans="2:6" x14ac:dyDescent="0.25">
      <c r="B359" s="241">
        <v>35.5</v>
      </c>
      <c r="C359" s="242">
        <v>28.232517167258415</v>
      </c>
      <c r="D359" s="284">
        <f t="shared" si="21"/>
        <v>3.5420150250000088E-2</v>
      </c>
      <c r="E359" s="242">
        <v>3.4171197721604152</v>
      </c>
      <c r="F359" s="284">
        <f t="shared" si="20"/>
        <v>0.29264411746614521</v>
      </c>
    </row>
    <row r="360" spans="2:6" x14ac:dyDescent="0.25">
      <c r="B360" s="241">
        <v>35.6</v>
      </c>
      <c r="C360" s="242">
        <v>28.201008358864538</v>
      </c>
      <c r="D360" s="284">
        <f t="shared" si="21"/>
        <v>3.5459724960000091E-2</v>
      </c>
      <c r="E360" s="242">
        <v>3.4112906255453797</v>
      </c>
      <c r="F360" s="284">
        <f t="shared" si="20"/>
        <v>0.29314418200299924</v>
      </c>
    </row>
    <row r="361" spans="2:6" x14ac:dyDescent="0.25">
      <c r="B361" s="241">
        <v>35.700000000000003</v>
      </c>
      <c r="C361" s="242">
        <v>28.168726136647035</v>
      </c>
      <c r="D361" s="284">
        <f t="shared" si="21"/>
        <v>3.5500362890000088E-2</v>
      </c>
      <c r="E361" s="242">
        <v>3.4054305560652813</v>
      </c>
      <c r="F361" s="284">
        <f t="shared" si="20"/>
        <v>0.29364862490557575</v>
      </c>
    </row>
    <row r="362" spans="2:6" x14ac:dyDescent="0.25">
      <c r="B362" s="241">
        <v>35.799999999999997</v>
      </c>
      <c r="C362" s="242">
        <v>28.135676050624696</v>
      </c>
      <c r="D362" s="284">
        <f t="shared" si="21"/>
        <v>3.5542064040000099E-2</v>
      </c>
      <c r="E362" s="242">
        <v>3.3995402372306356</v>
      </c>
      <c r="F362" s="284">
        <f t="shared" si="20"/>
        <v>0.29415742430353731</v>
      </c>
    </row>
    <row r="363" spans="2:6" x14ac:dyDescent="0.25">
      <c r="B363" s="241">
        <v>35.9</v>
      </c>
      <c r="C363" s="242">
        <v>28.101863762787698</v>
      </c>
      <c r="D363" s="284">
        <f t="shared" si="21"/>
        <v>3.5584828410000102E-2</v>
      </c>
      <c r="E363" s="242">
        <v>3.3936203365882047</v>
      </c>
      <c r="F363" s="284">
        <f t="shared" si="20"/>
        <v>0.29467055852374918</v>
      </c>
    </row>
    <row r="364" spans="2:6" x14ac:dyDescent="0.25">
      <c r="B364" s="241">
        <v>36</v>
      </c>
      <c r="C364" s="242">
        <v>28.067295044752658</v>
      </c>
      <c r="D364" s="284">
        <f t="shared" si="21"/>
        <v>3.5628656000000106E-2</v>
      </c>
      <c r="E364" s="242">
        <v>3.3876715156977419</v>
      </c>
      <c r="F364" s="284">
        <f t="shared" si="20"/>
        <v>0.29518800608802087</v>
      </c>
    </row>
    <row r="365" spans="2:6" x14ac:dyDescent="0.25">
      <c r="B365" s="235">
        <v>36.1</v>
      </c>
      <c r="C365" s="236">
        <v>28.031975775385408</v>
      </c>
      <c r="D365" s="285">
        <f t="shared" si="21"/>
        <v>3.5673546810000095E-2</v>
      </c>
      <c r="E365" s="236">
        <v>3.3816944301109526</v>
      </c>
      <c r="F365" s="285">
        <f t="shared" si="20"/>
        <v>0.29570974571087733</v>
      </c>
    </row>
    <row r="366" spans="2:6" x14ac:dyDescent="0.25">
      <c r="B366" s="235">
        <v>36.200000000000003</v>
      </c>
      <c r="C366" s="236">
        <v>27.995911938393061</v>
      </c>
      <c r="D366" s="285">
        <f t="shared" si="21"/>
        <v>3.5719500840000105E-2</v>
      </c>
      <c r="E366" s="236">
        <v>3.3756897293525983</v>
      </c>
      <c r="F366" s="285">
        <f t="shared" si="20"/>
        <v>0.29623575629736076</v>
      </c>
    </row>
    <row r="367" spans="2:6" x14ac:dyDescent="0.25">
      <c r="B367" s="235">
        <v>36.299999999999997</v>
      </c>
      <c r="C367" s="236">
        <v>27.959109619887439</v>
      </c>
      <c r="D367" s="285">
        <f t="shared" si="21"/>
        <v>3.5766518090000102E-2</v>
      </c>
      <c r="E367" s="236">
        <v>3.369658056903702</v>
      </c>
      <c r="F367" s="285">
        <f t="shared" si="20"/>
        <v>0.29676601694086313</v>
      </c>
    </row>
    <row r="368" spans="2:6" x14ac:dyDescent="0.25">
      <c r="B368" s="235">
        <v>36.4</v>
      </c>
      <c r="C368" s="236">
        <v>27.921575005921188</v>
      </c>
      <c r="D368" s="285">
        <f t="shared" si="21"/>
        <v>3.5814598560000112E-2</v>
      </c>
      <c r="E368" s="236">
        <v>3.3636000501867187</v>
      </c>
      <c r="F368" s="285">
        <f t="shared" si="20"/>
        <v>0.2973005069209963</v>
      </c>
    </row>
    <row r="369" spans="2:6" x14ac:dyDescent="0.25">
      <c r="B369" s="235">
        <v>36.5</v>
      </c>
      <c r="C369" s="236">
        <v>27.883314379998836</v>
      </c>
      <c r="D369" s="285">
        <f t="shared" si="21"/>
        <v>3.5863742250000115E-2</v>
      </c>
      <c r="E369" s="236">
        <v>3.3575163405528805</v>
      </c>
      <c r="F369" s="285">
        <f t="shared" si="20"/>
        <v>0.29783920570147709</v>
      </c>
    </row>
    <row r="370" spans="2:6" x14ac:dyDescent="0.25">
      <c r="B370" s="235">
        <v>36.6</v>
      </c>
      <c r="C370" s="236">
        <v>27.844334120564223</v>
      </c>
      <c r="D370" s="285">
        <f t="shared" si="21"/>
        <v>3.5913949160000111E-2</v>
      </c>
      <c r="E370" s="236">
        <v>3.351407553271315</v>
      </c>
      <c r="F370" s="285">
        <f t="shared" si="20"/>
        <v>0.2983820929280589</v>
      </c>
    </row>
    <row r="371" spans="2:6" x14ac:dyDescent="0.25">
      <c r="B371" s="235">
        <v>36.700000000000003</v>
      </c>
      <c r="C371" s="236">
        <v>27.804640698466226</v>
      </c>
      <c r="D371" s="285">
        <f t="shared" si="21"/>
        <v>3.5965219290000121E-2</v>
      </c>
      <c r="E371" s="236">
        <v>3.3452743075201909</v>
      </c>
      <c r="F371" s="285">
        <f t="shared" si="20"/>
        <v>0.29892914842648199</v>
      </c>
    </row>
    <row r="372" spans="2:6" x14ac:dyDescent="0.25">
      <c r="B372" s="235">
        <v>36.799999999999997</v>
      </c>
      <c r="C372" s="236">
        <v>27.764240674404597</v>
      </c>
      <c r="D372" s="285">
        <f t="shared" si="21"/>
        <v>3.6017552640000117E-2</v>
      </c>
      <c r="E372" s="236">
        <v>3.3391172163797438</v>
      </c>
      <c r="F372" s="285">
        <f t="shared" si="20"/>
        <v>0.29948035220045244</v>
      </c>
    </row>
    <row r="373" spans="2:6" x14ac:dyDescent="0.25">
      <c r="B373" s="235">
        <v>36.9</v>
      </c>
      <c r="C373" s="236">
        <v>27.723140696357532</v>
      </c>
      <c r="D373" s="285">
        <f t="shared" si="21"/>
        <v>3.6070949210000126E-2</v>
      </c>
      <c r="E373" s="236">
        <v>3.3329368868270479</v>
      </c>
      <c r="F373" s="285">
        <f t="shared" si="20"/>
        <v>0.30003568442965595</v>
      </c>
    </row>
    <row r="374" spans="2:6" x14ac:dyDescent="0.25">
      <c r="B374" s="235">
        <v>37</v>
      </c>
      <c r="C374" s="236">
        <v>27.681347496992931</v>
      </c>
      <c r="D374" s="285">
        <f t="shared" si="21"/>
        <v>3.612540900000015E-2</v>
      </c>
      <c r="E374" s="236">
        <v>3.3267339197326766</v>
      </c>
      <c r="F374" s="285">
        <f t="shared" si="20"/>
        <v>0.30059512546779099</v>
      </c>
    </row>
    <row r="375" spans="2:6" x14ac:dyDescent="0.25">
      <c r="B375" s="241">
        <v>37.1</v>
      </c>
      <c r="C375" s="242">
        <v>27.63886789106504</v>
      </c>
      <c r="D375" s="284">
        <f t="shared" si="21"/>
        <v>3.6180932010000132E-2</v>
      </c>
      <c r="E375" s="242">
        <v>3.3205089098590652</v>
      </c>
      <c r="F375" s="284">
        <f t="shared" si="20"/>
        <v>0.30115865584063251</v>
      </c>
    </row>
    <row r="376" spans="2:6" x14ac:dyDescent="0.25">
      <c r="B376" s="241">
        <v>37.200000000000003</v>
      </c>
      <c r="C376" s="242">
        <v>27.595708772798016</v>
      </c>
      <c r="D376" s="284">
        <f t="shared" si="21"/>
        <v>3.6237518240000141E-2</v>
      </c>
      <c r="E376" s="242">
        <v>3.3142624458604928</v>
      </c>
      <c r="F376" s="284">
        <f t="shared" si="20"/>
        <v>0.30172625624412996</v>
      </c>
    </row>
    <row r="377" spans="2:6" x14ac:dyDescent="0.25">
      <c r="B377" s="241">
        <v>37.299999999999997</v>
      </c>
      <c r="C377" s="242">
        <v>27.551877113258659</v>
      </c>
      <c r="D377" s="284">
        <f t="shared" si="21"/>
        <v>3.6295167690000144E-2</v>
      </c>
      <c r="E377" s="242">
        <v>3.3079951102849576</v>
      </c>
      <c r="F377" s="284">
        <f t="shared" si="20"/>
        <v>0.30229790754251079</v>
      </c>
    </row>
    <row r="378" spans="2:6" x14ac:dyDescent="0.25">
      <c r="B378" s="241">
        <v>37.4</v>
      </c>
      <c r="C378" s="242">
        <v>27.507379957719493</v>
      </c>
      <c r="D378" s="284">
        <f t="shared" si="21"/>
        <v>3.6353880360000132E-2</v>
      </c>
      <c r="E378" s="242">
        <v>3.3017074795773422</v>
      </c>
      <c r="F378" s="284">
        <f t="shared" si="20"/>
        <v>0.30287359076643938</v>
      </c>
    </row>
    <row r="379" spans="2:6" x14ac:dyDescent="0.25">
      <c r="B379" s="241">
        <v>37.5</v>
      </c>
      <c r="C379" s="242">
        <v>27.462224423014266</v>
      </c>
      <c r="D379" s="284">
        <f t="shared" si="21"/>
        <v>3.6413656250000141E-2</v>
      </c>
      <c r="E379" s="242">
        <v>3.2954001240844963</v>
      </c>
      <c r="F379" s="284">
        <f t="shared" si="20"/>
        <v>0.30345328711117064</v>
      </c>
    </row>
    <row r="380" spans="2:6" x14ac:dyDescent="0.25">
      <c r="B380" s="241">
        <v>37.6</v>
      </c>
      <c r="C380" s="242">
        <v>27.416417694887489</v>
      </c>
      <c r="D380" s="284">
        <f t="shared" si="21"/>
        <v>3.6474495360000157E-2</v>
      </c>
      <c r="E380" s="242">
        <v>3.2890736080615621</v>
      </c>
      <c r="F380" s="284">
        <f t="shared" si="20"/>
        <v>0.30403697793475554</v>
      </c>
    </row>
    <row r="381" spans="2:6" x14ac:dyDescent="0.25">
      <c r="B381" s="241">
        <v>37.700000000000003</v>
      </c>
      <c r="C381" s="242">
        <v>27.369967025339637</v>
      </c>
      <c r="D381" s="284">
        <f t="shared" si="21"/>
        <v>3.6536397690000173E-2</v>
      </c>
      <c r="E381" s="242">
        <v>3.2827284896800561</v>
      </c>
      <c r="F381" s="284">
        <f t="shared" si="20"/>
        <v>0.30462464475624751</v>
      </c>
    </row>
    <row r="382" spans="2:6" x14ac:dyDescent="0.25">
      <c r="B382" s="241">
        <v>37.799999999999997</v>
      </c>
      <c r="C382" s="242">
        <v>27.322879729969742</v>
      </c>
      <c r="D382" s="284">
        <f t="shared" si="21"/>
        <v>3.6599363240000155E-2</v>
      </c>
      <c r="E382" s="242">
        <v>3.276365321037189</v>
      </c>
      <c r="F382" s="284">
        <f t="shared" si="20"/>
        <v>0.30521626925395273</v>
      </c>
    </row>
    <row r="383" spans="2:6" x14ac:dyDescent="0.25">
      <c r="B383" s="241">
        <v>37.9</v>
      </c>
      <c r="C383" s="242">
        <v>27.275163185316956</v>
      </c>
      <c r="D383" s="284">
        <f t="shared" si="21"/>
        <v>3.6663392010000156E-2</v>
      </c>
      <c r="E383" s="242">
        <v>3.2699846481667243</v>
      </c>
      <c r="F383" s="284">
        <f t="shared" si="20"/>
        <v>0.3058118332636936</v>
      </c>
    </row>
    <row r="384" spans="2:6" x14ac:dyDescent="0.25">
      <c r="B384" s="241">
        <v>38</v>
      </c>
      <c r="C384" s="242">
        <v>27.226824826202886</v>
      </c>
      <c r="D384" s="284">
        <f t="shared" si="21"/>
        <v>3.6728484000000165E-2</v>
      </c>
      <c r="E384" s="242">
        <v>3.2635870110512002</v>
      </c>
      <c r="F384" s="284">
        <f t="shared" si="20"/>
        <v>0.30641131877709621</v>
      </c>
    </row>
    <row r="385" spans="2:6" x14ac:dyDescent="0.25">
      <c r="B385" s="235">
        <v>38.1</v>
      </c>
      <c r="C385" s="236">
        <v>27.177872143076122</v>
      </c>
      <c r="D385" s="285">
        <f t="shared" si="21"/>
        <v>3.6794639210000167E-2</v>
      </c>
      <c r="E385" s="236">
        <v>3.2571729436354606</v>
      </c>
      <c r="F385" s="285">
        <f t="shared" si="20"/>
        <v>0.30701470793990449</v>
      </c>
    </row>
    <row r="386" spans="2:6" x14ac:dyDescent="0.25">
      <c r="B386" s="235">
        <v>38.200000000000003</v>
      </c>
      <c r="C386" s="236">
        <v>27.128312679360548</v>
      </c>
      <c r="D386" s="285">
        <f t="shared" si="21"/>
        <v>3.6861857640000169E-2</v>
      </c>
      <c r="E386" s="236">
        <v>3.2507429738414988</v>
      </c>
      <c r="F386" s="285">
        <f t="shared" si="20"/>
        <v>0.30762198305031496</v>
      </c>
    </row>
    <row r="387" spans="2:6" x14ac:dyDescent="0.25">
      <c r="B387" s="235">
        <v>38.299999999999997</v>
      </c>
      <c r="C387" s="236">
        <v>27.078154028809116</v>
      </c>
      <c r="D387" s="285">
        <f t="shared" si="21"/>
        <v>3.693013929000017E-2</v>
      </c>
      <c r="E387" s="236">
        <v>3.2442976235846084</v>
      </c>
      <c r="F387" s="285">
        <f t="shared" si="20"/>
        <v>0.30823312655733015</v>
      </c>
    </row>
    <row r="388" spans="2:6" x14ac:dyDescent="0.25">
      <c r="B388" s="235">
        <v>38.4</v>
      </c>
      <c r="C388" s="236">
        <v>27.02740383286455</v>
      </c>
      <c r="D388" s="285">
        <f t="shared" si="21"/>
        <v>3.6999484160000179E-2</v>
      </c>
      <c r="E388" s="236">
        <v>3.2378374087906288</v>
      </c>
      <c r="F388" s="285">
        <f t="shared" si="20"/>
        <v>0.30884812105914611</v>
      </c>
    </row>
    <row r="389" spans="2:6" x14ac:dyDescent="0.25">
      <c r="B389" s="235">
        <v>38.5</v>
      </c>
      <c r="C389" s="236">
        <v>26.976069778028414</v>
      </c>
      <c r="D389" s="285">
        <f t="shared" si="21"/>
        <v>3.7069892250000194E-2</v>
      </c>
      <c r="E389" s="236">
        <v>3.2313628394145879</v>
      </c>
      <c r="F389" s="285">
        <f t="shared" ref="F389:F452" si="22">1/E389</f>
        <v>0.30946694930154167</v>
      </c>
    </row>
    <row r="390" spans="2:6" x14ac:dyDescent="0.25">
      <c r="B390" s="235">
        <v>38.6</v>
      </c>
      <c r="C390" s="236">
        <v>26.924159593240162</v>
      </c>
      <c r="D390" s="285">
        <f t="shared" ref="D390:D453" si="23">1/C390</f>
        <v>3.7141363560000203E-2</v>
      </c>
      <c r="E390" s="236">
        <v>3.2248744194602583</v>
      </c>
      <c r="F390" s="285">
        <f t="shared" si="22"/>
        <v>0.3100895941763116</v>
      </c>
    </row>
    <row r="391" spans="2:6" x14ac:dyDescent="0.25">
      <c r="B391" s="235">
        <v>38.700000000000003</v>
      </c>
      <c r="C391" s="236">
        <v>26.87168104726743</v>
      </c>
      <c r="D391" s="285">
        <f t="shared" si="23"/>
        <v>3.7213898090000204E-2</v>
      </c>
      <c r="E391" s="236">
        <v>3.2183726470010301</v>
      </c>
      <c r="F391" s="285">
        <f t="shared" si="22"/>
        <v>0.31071603871970144</v>
      </c>
    </row>
    <row r="392" spans="2:6" x14ac:dyDescent="0.25">
      <c r="B392" s="235">
        <v>38.799999999999997</v>
      </c>
      <c r="C392" s="236">
        <v>26.818641946109153</v>
      </c>
      <c r="D392" s="285">
        <f t="shared" si="23"/>
        <v>3.7287495840000205E-2</v>
      </c>
      <c r="E392" s="236">
        <v>3.2118580142017277</v>
      </c>
      <c r="F392" s="285">
        <f t="shared" si="22"/>
        <v>0.31134626611087574</v>
      </c>
    </row>
    <row r="393" spans="2:6" x14ac:dyDescent="0.25">
      <c r="B393" s="235">
        <v>38.9</v>
      </c>
      <c r="C393" s="236">
        <v>26.765050130412806</v>
      </c>
      <c r="D393" s="285">
        <f t="shared" si="23"/>
        <v>3.7362156810000213E-2</v>
      </c>
      <c r="E393" s="236">
        <v>3.2053310073415409</v>
      </c>
      <c r="F393" s="285">
        <f t="shared" si="22"/>
        <v>0.31198025967040038</v>
      </c>
    </row>
    <row r="394" spans="2:6" x14ac:dyDescent="0.25">
      <c r="B394" s="235">
        <v>39</v>
      </c>
      <c r="C394" s="236">
        <v>26.710913472907137</v>
      </c>
      <c r="D394" s="285">
        <f t="shared" si="23"/>
        <v>3.7437881000000221E-2</v>
      </c>
      <c r="E394" s="236">
        <v>3.198792106837995</v>
      </c>
      <c r="F394" s="285">
        <f t="shared" si="22"/>
        <v>0.31261800285874147</v>
      </c>
    </row>
    <row r="395" spans="2:6" x14ac:dyDescent="0.25">
      <c r="B395" s="241">
        <v>39.1</v>
      </c>
      <c r="C395" s="242">
        <v>26.656239875851654</v>
      </c>
      <c r="D395" s="284">
        <f t="shared" si="23"/>
        <v>3.7514668410000208E-2</v>
      </c>
      <c r="E395" s="242">
        <v>3.1922417872717479</v>
      </c>
      <c r="F395" s="284">
        <f t="shared" si="22"/>
        <v>0.31325947927479852</v>
      </c>
    </row>
    <row r="396" spans="2:6" x14ac:dyDescent="0.25">
      <c r="B396" s="241">
        <v>39.200000000000003</v>
      </c>
      <c r="C396" s="242">
        <v>26.601037268504218</v>
      </c>
      <c r="D396" s="284">
        <f t="shared" si="23"/>
        <v>3.7592519040000209E-2</v>
      </c>
      <c r="E396" s="242">
        <v>3.1856805174124969</v>
      </c>
      <c r="F396" s="284">
        <f t="shared" si="22"/>
        <v>0.313904672654441</v>
      </c>
    </row>
    <row r="397" spans="2:6" x14ac:dyDescent="0.25">
      <c r="B397" s="241">
        <v>39.299999999999997</v>
      </c>
      <c r="C397" s="242">
        <v>26.545313604607998</v>
      </c>
      <c r="D397" s="284">
        <f t="shared" si="23"/>
        <v>3.7671432890000217E-2</v>
      </c>
      <c r="E397" s="242">
        <v>3.1791087602457826</v>
      </c>
      <c r="F397" s="284">
        <f t="shared" si="22"/>
        <v>0.31455356686906433</v>
      </c>
    </row>
    <row r="398" spans="2:6" x14ac:dyDescent="0.25">
      <c r="B398" s="241">
        <v>39.4</v>
      </c>
      <c r="C398" s="242">
        <v>26.489076859898937</v>
      </c>
      <c r="D398" s="284">
        <f t="shared" si="23"/>
        <v>3.7751409960000218E-2</v>
      </c>
      <c r="E398" s="242">
        <v>3.1725269730004588</v>
      </c>
      <c r="F398" s="284">
        <f t="shared" si="22"/>
        <v>0.31520614592418639</v>
      </c>
    </row>
    <row r="399" spans="2:6" x14ac:dyDescent="0.25">
      <c r="B399" s="241">
        <v>39.5</v>
      </c>
      <c r="C399" s="242">
        <v>26.432335029634899</v>
      </c>
      <c r="D399" s="284">
        <f t="shared" si="23"/>
        <v>3.7832450250000205E-2</v>
      </c>
      <c r="E399" s="242">
        <v>3.165935607177353</v>
      </c>
      <c r="F399" s="284">
        <f t="shared" si="22"/>
        <v>0.31586239395802745</v>
      </c>
    </row>
    <row r="400" spans="2:6" x14ac:dyDescent="0.25">
      <c r="B400" s="241">
        <v>39.6</v>
      </c>
      <c r="C400" s="242">
        <v>26.375096126147689</v>
      </c>
      <c r="D400" s="284">
        <f t="shared" si="23"/>
        <v>3.7914553760000219E-2</v>
      </c>
      <c r="E400" s="242">
        <v>3.1593351085784023</v>
      </c>
      <c r="F400" s="284">
        <f t="shared" si="22"/>
        <v>0.3165222952401423</v>
      </c>
    </row>
    <row r="401" spans="2:6" x14ac:dyDescent="0.25">
      <c r="B401" s="241">
        <v>39.700000000000003</v>
      </c>
      <c r="C401" s="242">
        <v>26.317368176419087</v>
      </c>
      <c r="D401" s="284">
        <f t="shared" si="23"/>
        <v>3.7997720490000247E-2</v>
      </c>
      <c r="E401" s="242">
        <v>3.1527259173368112</v>
      </c>
      <c r="F401" s="284">
        <f t="shared" si="22"/>
        <v>0.31718583417004603</v>
      </c>
    </row>
    <row r="402" spans="2:6" x14ac:dyDescent="0.25">
      <c r="B402" s="241">
        <v>39.799999999999997</v>
      </c>
      <c r="C402" s="242">
        <v>26.259159219681852</v>
      </c>
      <c r="D402" s="284">
        <f t="shared" si="23"/>
        <v>3.8081950440000255E-2</v>
      </c>
      <c r="E402" s="242">
        <v>3.1461084679478444</v>
      </c>
      <c r="F402" s="284">
        <f t="shared" si="22"/>
        <v>0.31785299527586974</v>
      </c>
    </row>
    <row r="403" spans="2:6" x14ac:dyDescent="0.25">
      <c r="B403" s="241">
        <v>39.9</v>
      </c>
      <c r="C403" s="242">
        <v>26.200477305046689</v>
      </c>
      <c r="D403" s="284">
        <f t="shared" si="23"/>
        <v>3.8167243610000255E-2</v>
      </c>
      <c r="E403" s="242">
        <v>3.1394831893003308</v>
      </c>
      <c r="F403" s="284">
        <f t="shared" si="22"/>
        <v>0.31852376321303422</v>
      </c>
    </row>
    <row r="404" spans="2:6" x14ac:dyDescent="0.25">
      <c r="B404" s="241">
        <v>40</v>
      </c>
      <c r="C404" s="242">
        <v>24.129527302560138</v>
      </c>
      <c r="D404" s="284">
        <f t="shared" si="23"/>
        <v>4.1443000000000008E-2</v>
      </c>
      <c r="E404" s="242">
        <v>3.1328505047090092</v>
      </c>
      <c r="F404" s="284">
        <f t="shared" si="22"/>
        <v>0.3191981227629257</v>
      </c>
    </row>
    <row r="405" spans="2:6" x14ac:dyDescent="0.25">
      <c r="B405" s="235">
        <v>40.1</v>
      </c>
      <c r="C405" s="236">
        <v>24.126490664423926</v>
      </c>
      <c r="D405" s="285">
        <f t="shared" si="23"/>
        <v>4.1448216150000002E-2</v>
      </c>
      <c r="E405" s="236">
        <v>3.1262108319473172</v>
      </c>
      <c r="F405" s="285">
        <f t="shared" si="22"/>
        <v>0.31987605883161113</v>
      </c>
    </row>
    <row r="406" spans="2:6" x14ac:dyDescent="0.25">
      <c r="B406" s="235">
        <v>40.200000000000003</v>
      </c>
      <c r="C406" s="236">
        <v>24.123121750220484</v>
      </c>
      <c r="D406" s="285">
        <f t="shared" si="23"/>
        <v>4.1454004599999997E-2</v>
      </c>
      <c r="E406" s="236">
        <v>3.1195645832809742</v>
      </c>
      <c r="F406" s="285">
        <f t="shared" si="22"/>
        <v>0.32055755644855377</v>
      </c>
    </row>
    <row r="407" spans="2:6" x14ac:dyDescent="0.25">
      <c r="B407" s="235">
        <v>40.299999999999997</v>
      </c>
      <c r="C407" s="236">
        <v>24.119420838629921</v>
      </c>
      <c r="D407" s="285">
        <f t="shared" si="23"/>
        <v>4.146036535E-2</v>
      </c>
      <c r="E407" s="236">
        <v>3.1129121655021295</v>
      </c>
      <c r="F407" s="285">
        <f t="shared" si="22"/>
        <v>0.32124260076534944</v>
      </c>
    </row>
    <row r="408" spans="2:6" x14ac:dyDescent="0.25">
      <c r="B408" s="235">
        <v>40.4</v>
      </c>
      <c r="C408" s="236">
        <v>24.115388235660895</v>
      </c>
      <c r="D408" s="285">
        <f t="shared" si="23"/>
        <v>4.1467298400000005E-2</v>
      </c>
      <c r="E408" s="236">
        <v>3.1062539799640949</v>
      </c>
      <c r="F408" s="285">
        <f t="shared" si="22"/>
        <v>0.32193117705447866</v>
      </c>
    </row>
    <row r="409" spans="2:6" x14ac:dyDescent="0.25">
      <c r="B409" s="235">
        <v>40.5</v>
      </c>
      <c r="C409" s="236">
        <v>24.111024274587436</v>
      </c>
      <c r="D409" s="285">
        <f t="shared" si="23"/>
        <v>4.1474803749999997E-2</v>
      </c>
      <c r="E409" s="236">
        <v>3.0995904226166151</v>
      </c>
      <c r="F409" s="285">
        <f t="shared" si="22"/>
        <v>0.322623270708076</v>
      </c>
    </row>
    <row r="410" spans="2:6" x14ac:dyDescent="0.25">
      <c r="B410" s="235">
        <v>40.6</v>
      </c>
      <c r="C410" s="236">
        <v>24.106329315880167</v>
      </c>
      <c r="D410" s="285">
        <f t="shared" si="23"/>
        <v>4.1482881399999998E-2</v>
      </c>
      <c r="E410" s="236">
        <v>3.0929218840416857</v>
      </c>
      <c r="F410" s="285">
        <f t="shared" si="22"/>
        <v>0.32331886723671366</v>
      </c>
    </row>
    <row r="411" spans="2:6" x14ac:dyDescent="0.25">
      <c r="B411" s="235">
        <v>40.700000000000003</v>
      </c>
      <c r="C411" s="236">
        <v>24.101303747132</v>
      </c>
      <c r="D411" s="285">
        <f t="shared" si="23"/>
        <v>4.1491531350000006E-2</v>
      </c>
      <c r="E411" s="236">
        <v>3.0862487494898372</v>
      </c>
      <c r="F411" s="285">
        <f t="shared" si="22"/>
        <v>0.32401795226820324</v>
      </c>
    </row>
    <row r="412" spans="2:6" x14ac:dyDescent="0.25">
      <c r="B412" s="235">
        <v>40.799999999999997</v>
      </c>
      <c r="C412" s="236">
        <v>24.095947982978313</v>
      </c>
      <c r="D412" s="285">
        <f t="shared" si="23"/>
        <v>4.1500753600000002E-2</v>
      </c>
      <c r="E412" s="236">
        <v>3.0795713989169871</v>
      </c>
      <c r="F412" s="285">
        <f t="shared" si="22"/>
        <v>0.3247205115464043</v>
      </c>
    </row>
    <row r="413" spans="2:6" x14ac:dyDescent="0.25">
      <c r="B413" s="235">
        <v>40.9</v>
      </c>
      <c r="C413" s="236">
        <v>24.090262465011556</v>
      </c>
      <c r="D413" s="285">
        <f t="shared" si="23"/>
        <v>4.1510548150000007E-2</v>
      </c>
      <c r="E413" s="236">
        <v>3.0728902070216169</v>
      </c>
      <c r="F413" s="285">
        <f t="shared" si="22"/>
        <v>0.32542653093006041</v>
      </c>
    </row>
    <row r="414" spans="2:6" x14ac:dyDescent="0.25">
      <c r="B414" s="235">
        <v>41</v>
      </c>
      <c r="C414" s="236">
        <v>24.084247661690501</v>
      </c>
      <c r="D414" s="285">
        <f t="shared" si="23"/>
        <v>4.1520914999999999E-2</v>
      </c>
      <c r="E414" s="236">
        <v>3.0662055432824982</v>
      </c>
      <c r="F414" s="285">
        <f t="shared" si="22"/>
        <v>0.32613599639163759</v>
      </c>
    </row>
    <row r="415" spans="2:6" x14ac:dyDescent="0.25">
      <c r="B415" s="241">
        <v>41.1</v>
      </c>
      <c r="C415" s="242">
        <v>24.077904068243967</v>
      </c>
      <c r="D415" s="284">
        <f t="shared" si="23"/>
        <v>4.1531854149999999E-2</v>
      </c>
      <c r="E415" s="242">
        <v>3.0595177719967253</v>
      </c>
      <c r="F415" s="284">
        <f t="shared" si="22"/>
        <v>0.32684889401618755</v>
      </c>
    </row>
    <row r="416" spans="2:6" x14ac:dyDescent="0.25">
      <c r="B416" s="241">
        <v>41.2</v>
      </c>
      <c r="C416" s="242">
        <v>24.071232206569224</v>
      </c>
      <c r="D416" s="284">
        <f t="shared" si="23"/>
        <v>4.15433656E-2</v>
      </c>
      <c r="E416" s="242">
        <v>3.0528272523182207</v>
      </c>
      <c r="F416" s="284">
        <f t="shared" si="22"/>
        <v>0.32756521000021588</v>
      </c>
    </row>
    <row r="417" spans="2:6" x14ac:dyDescent="0.25">
      <c r="B417" s="241">
        <v>41.3</v>
      </c>
      <c r="C417" s="242">
        <v>24.064232625125015</v>
      </c>
      <c r="D417" s="284">
        <f t="shared" si="23"/>
        <v>4.1555449349999996E-2</v>
      </c>
      <c r="E417" s="242">
        <v>3.0461343382965342</v>
      </c>
      <c r="F417" s="284">
        <f t="shared" si="22"/>
        <v>0.32828493065057074</v>
      </c>
    </row>
    <row r="418" spans="2:6" x14ac:dyDescent="0.25">
      <c r="B418" s="241">
        <v>41.4</v>
      </c>
      <c r="C418" s="242">
        <v>24.056905898819238</v>
      </c>
      <c r="D418" s="284">
        <f t="shared" si="23"/>
        <v>4.1568105400000006E-2</v>
      </c>
      <c r="E418" s="242">
        <v>3.0394393789160068</v>
      </c>
      <c r="F418" s="284">
        <f t="shared" si="22"/>
        <v>0.32900804238334325</v>
      </c>
    </row>
    <row r="419" spans="2:6" x14ac:dyDescent="0.25">
      <c r="B419" s="241">
        <v>41.5</v>
      </c>
      <c r="C419" s="242">
        <v>24.049252628891448</v>
      </c>
      <c r="D419" s="284">
        <f t="shared" si="23"/>
        <v>4.1581333749999991E-2</v>
      </c>
      <c r="E419" s="242">
        <v>3.0327427181352289</v>
      </c>
      <c r="F419" s="284">
        <f t="shared" si="22"/>
        <v>0.32973453172278305</v>
      </c>
    </row>
    <row r="420" spans="2:6" x14ac:dyDescent="0.25">
      <c r="B420" s="241">
        <v>41.6</v>
      </c>
      <c r="C420" s="242">
        <v>24.041273442789983</v>
      </c>
      <c r="D420" s="284">
        <f t="shared" si="23"/>
        <v>4.1595134399999997E-2</v>
      </c>
      <c r="E420" s="242">
        <v>3.0260446949268545</v>
      </c>
      <c r="F420" s="284">
        <f t="shared" si="22"/>
        <v>0.33046438530022176</v>
      </c>
    </row>
    <row r="421" spans="2:6" x14ac:dyDescent="0.25">
      <c r="B421" s="241">
        <v>41.7</v>
      </c>
      <c r="C421" s="242">
        <v>24.032968994044101</v>
      </c>
      <c r="D421" s="284">
        <f t="shared" si="23"/>
        <v>4.1609507349999998E-2</v>
      </c>
      <c r="E421" s="242">
        <v>3.0193456433176107</v>
      </c>
      <c r="F421" s="284">
        <f t="shared" si="22"/>
        <v>0.33119758985301706</v>
      </c>
    </row>
    <row r="422" spans="2:6" x14ac:dyDescent="0.25">
      <c r="B422" s="241">
        <v>41.8</v>
      </c>
      <c r="C422" s="242">
        <v>24.024339962130817</v>
      </c>
      <c r="D422" s="284">
        <f t="shared" si="23"/>
        <v>4.16244526E-2</v>
      </c>
      <c r="E422" s="242">
        <v>3.0126458924286061</v>
      </c>
      <c r="F422" s="284">
        <f t="shared" si="22"/>
        <v>0.33193413222350626</v>
      </c>
    </row>
    <row r="423" spans="2:6" x14ac:dyDescent="0.25">
      <c r="B423" s="241">
        <v>41.9</v>
      </c>
      <c r="C423" s="242">
        <v>24.015387052336777</v>
      </c>
      <c r="D423" s="284">
        <f t="shared" si="23"/>
        <v>4.1639970150000004E-2</v>
      </c>
      <c r="E423" s="242">
        <v>3.0059457665158793</v>
      </c>
      <c r="F423" s="284">
        <f t="shared" si="22"/>
        <v>0.33267399935797126</v>
      </c>
    </row>
    <row r="424" spans="2:6" x14ac:dyDescent="0.25">
      <c r="B424" s="241">
        <v>42</v>
      </c>
      <c r="C424" s="242">
        <v>24.006110995615042</v>
      </c>
      <c r="D424" s="284">
        <f t="shared" si="23"/>
        <v>4.1656060000000002E-2</v>
      </c>
      <c r="E424" s="242">
        <v>2.9992455850111726</v>
      </c>
      <c r="F424" s="284">
        <f t="shared" si="22"/>
        <v>0.33341717830561546</v>
      </c>
    </row>
    <row r="425" spans="2:6" x14ac:dyDescent="0.25">
      <c r="B425" s="235">
        <v>42.1</v>
      </c>
      <c r="C425" s="236">
        <v>23.996512548436918</v>
      </c>
      <c r="D425" s="285">
        <f t="shared" si="23"/>
        <v>4.1672722149999994E-2</v>
      </c>
      <c r="E425" s="236">
        <v>2.9925456625628053</v>
      </c>
      <c r="F425" s="285">
        <f t="shared" si="22"/>
        <v>0.33416365621756416</v>
      </c>
    </row>
    <row r="426" spans="2:6" x14ac:dyDescent="0.25">
      <c r="B426" s="235">
        <v>42.2</v>
      </c>
      <c r="C426" s="236">
        <v>23.986592492638863</v>
      </c>
      <c r="D426" s="285">
        <f t="shared" si="23"/>
        <v>4.1689956600000001E-2</v>
      </c>
      <c r="E426" s="236">
        <v>2.9858463090769076</v>
      </c>
      <c r="F426" s="285">
        <f t="shared" si="22"/>
        <v>0.33491342034585697</v>
      </c>
    </row>
    <row r="427" spans="2:6" x14ac:dyDescent="0.25">
      <c r="B427" s="235">
        <v>42.3</v>
      </c>
      <c r="C427" s="236">
        <v>23.976351635264564</v>
      </c>
      <c r="D427" s="285">
        <f t="shared" si="23"/>
        <v>4.1707763350000003E-2</v>
      </c>
      <c r="E427" s="236">
        <v>2.9791478297586429</v>
      </c>
      <c r="F427" s="285">
        <f t="shared" si="22"/>
        <v>0.33566645804247164</v>
      </c>
    </row>
    <row r="428" spans="2:6" x14ac:dyDescent="0.25">
      <c r="B428" s="235">
        <v>42.4</v>
      </c>
      <c r="C428" s="236">
        <v>23.965790808402165</v>
      </c>
      <c r="D428" s="285">
        <f t="shared" si="23"/>
        <v>4.1726142400000006E-2</v>
      </c>
      <c r="E428" s="236">
        <v>2.9724505251536688</v>
      </c>
      <c r="F428" s="285">
        <f t="shared" si="22"/>
        <v>0.33642275675834921</v>
      </c>
    </row>
    <row r="429" spans="2:6" x14ac:dyDescent="0.25">
      <c r="B429" s="235">
        <v>42.5</v>
      </c>
      <c r="C429" s="236">
        <v>23.954910869016789</v>
      </c>
      <c r="D429" s="285">
        <f t="shared" si="23"/>
        <v>4.1745093750000004E-2</v>
      </c>
      <c r="E429" s="236">
        <v>2.9657546911897024</v>
      </c>
      <c r="F429" s="285">
        <f t="shared" si="22"/>
        <v>0.3371823040424336</v>
      </c>
    </row>
    <row r="430" spans="2:6" x14ac:dyDescent="0.25">
      <c r="B430" s="235">
        <v>42.6</v>
      </c>
      <c r="C430" s="236">
        <v>23.94371269877837</v>
      </c>
      <c r="D430" s="285">
        <f t="shared" si="23"/>
        <v>4.1764617399999995E-2</v>
      </c>
      <c r="E430" s="236">
        <v>2.9590606192182114</v>
      </c>
      <c r="F430" s="285">
        <f t="shared" si="22"/>
        <v>0.3379450875407215</v>
      </c>
    </row>
    <row r="431" spans="2:6" x14ac:dyDescent="0.25">
      <c r="B431" s="235">
        <v>42.7</v>
      </c>
      <c r="C431" s="236">
        <v>23.932197203884847</v>
      </c>
      <c r="D431" s="285">
        <f t="shared" si="23"/>
        <v>4.1784713350000009E-2</v>
      </c>
      <c r="E431" s="236">
        <v>2.9523685960561306</v>
      </c>
      <c r="F431" s="285">
        <f t="shared" si="22"/>
        <v>0.33871109499533097</v>
      </c>
    </row>
    <row r="432" spans="2:6" x14ac:dyDescent="0.25">
      <c r="B432" s="235">
        <v>42.8</v>
      </c>
      <c r="C432" s="236">
        <v>23.920365314880893</v>
      </c>
      <c r="D432" s="285">
        <f t="shared" si="23"/>
        <v>4.1805381600000004E-2</v>
      </c>
      <c r="E432" s="236">
        <v>2.9456789040277873</v>
      </c>
      <c r="F432" s="285">
        <f t="shared" si="22"/>
        <v>0.33948031424356723</v>
      </c>
    </row>
    <row r="433" spans="2:6" x14ac:dyDescent="0.25">
      <c r="B433" s="235">
        <v>42.9</v>
      </c>
      <c r="C433" s="236">
        <v>23.908217986472042</v>
      </c>
      <c r="D433" s="285">
        <f t="shared" si="23"/>
        <v>4.1826622150000006E-2</v>
      </c>
      <c r="E433" s="236">
        <v>2.9389918210067738</v>
      </c>
      <c r="F433" s="285">
        <f t="shared" si="22"/>
        <v>0.34025273321701266</v>
      </c>
    </row>
    <row r="434" spans="2:6" x14ac:dyDescent="0.25">
      <c r="B434" s="235">
        <v>43</v>
      </c>
      <c r="C434" s="236">
        <v>23.895756197334496</v>
      </c>
      <c r="D434" s="285">
        <f t="shared" si="23"/>
        <v>4.184843500000001E-2</v>
      </c>
      <c r="E434" s="236">
        <v>2.9323076204579412</v>
      </c>
      <c r="F434" s="285">
        <f t="shared" si="22"/>
        <v>0.34102833994061954</v>
      </c>
    </row>
    <row r="435" spans="2:6" x14ac:dyDescent="0.25">
      <c r="B435" s="241">
        <v>43.1</v>
      </c>
      <c r="C435" s="242">
        <v>23.882980949920555</v>
      </c>
      <c r="D435" s="284">
        <f t="shared" si="23"/>
        <v>4.1870820150000015E-2</v>
      </c>
      <c r="E435" s="242">
        <v>2.9256265714793632</v>
      </c>
      <c r="F435" s="284">
        <f t="shared" si="22"/>
        <v>0.34180712253182166</v>
      </c>
    </row>
    <row r="436" spans="2:6" x14ac:dyDescent="0.25">
      <c r="B436" s="241">
        <v>43.2</v>
      </c>
      <c r="C436" s="242">
        <v>23.869893270259784</v>
      </c>
      <c r="D436" s="284">
        <f t="shared" si="23"/>
        <v>4.1893777599999994E-2</v>
      </c>
      <c r="E436" s="242">
        <v>2.9189489388444123</v>
      </c>
      <c r="F436" s="284">
        <f t="shared" si="22"/>
        <v>0.34258906919964544</v>
      </c>
    </row>
    <row r="437" spans="2:6" x14ac:dyDescent="0.25">
      <c r="B437" s="241">
        <v>43.3</v>
      </c>
      <c r="C437" s="242">
        <v>23.856494207755926</v>
      </c>
      <c r="D437" s="284">
        <f t="shared" si="23"/>
        <v>4.1917307350000002E-2</v>
      </c>
      <c r="E437" s="242">
        <v>2.9122749830437362</v>
      </c>
      <c r="F437" s="284">
        <f t="shared" si="22"/>
        <v>0.34337416824384476</v>
      </c>
    </row>
    <row r="438" spans="2:6" x14ac:dyDescent="0.25">
      <c r="B438" s="241">
        <v>43.4</v>
      </c>
      <c r="C438" s="242">
        <v>23.842784834979813</v>
      </c>
      <c r="D438" s="284">
        <f t="shared" si="23"/>
        <v>4.1941409400000011E-2</v>
      </c>
      <c r="E438" s="242">
        <v>2.905604960327369</v>
      </c>
      <c r="F438" s="284">
        <f t="shared" si="22"/>
        <v>0.34416240805402942</v>
      </c>
    </row>
    <row r="439" spans="2:6" x14ac:dyDescent="0.25">
      <c r="B439" s="241">
        <v>43.5</v>
      </c>
      <c r="C439" s="242">
        <v>23.828766247458098</v>
      </c>
      <c r="D439" s="284">
        <f t="shared" si="23"/>
        <v>4.1966083750000008E-2</v>
      </c>
      <c r="E439" s="242">
        <v>2.8989391227466688</v>
      </c>
      <c r="F439" s="284">
        <f t="shared" si="22"/>
        <v>0.34495377710882258</v>
      </c>
    </row>
    <row r="440" spans="2:6" x14ac:dyDescent="0.25">
      <c r="B440" s="241">
        <v>43.6</v>
      </c>
      <c r="C440" s="242">
        <v>23.81443956345807</v>
      </c>
      <c r="D440" s="284">
        <f t="shared" si="23"/>
        <v>4.199133040000002E-2</v>
      </c>
      <c r="E440" s="242">
        <v>2.8922777181963313</v>
      </c>
      <c r="F440" s="284">
        <f t="shared" si="22"/>
        <v>0.34574826397501529</v>
      </c>
    </row>
    <row r="441" spans="2:6" x14ac:dyDescent="0.25">
      <c r="B441" s="241">
        <v>43.7</v>
      </c>
      <c r="C441" s="242">
        <v>23.799805923768599</v>
      </c>
      <c r="D441" s="284">
        <f t="shared" si="23"/>
        <v>4.2017149350000005E-2</v>
      </c>
      <c r="E441" s="242">
        <v>2.8856209904563404</v>
      </c>
      <c r="F441" s="284">
        <f t="shared" si="22"/>
        <v>0.34654585730673421</v>
      </c>
    </row>
    <row r="442" spans="2:6" x14ac:dyDescent="0.25">
      <c r="B442" s="241">
        <v>43.8</v>
      </c>
      <c r="C442" s="242">
        <v>23.784866491477164</v>
      </c>
      <c r="D442" s="284">
        <f t="shared" si="23"/>
        <v>4.2043540600000012E-2</v>
      </c>
      <c r="E442" s="242">
        <v>2.8789691792338643</v>
      </c>
      <c r="F442" s="284">
        <f t="shared" si="22"/>
        <v>0.34734654584461877</v>
      </c>
    </row>
    <row r="443" spans="2:6" x14ac:dyDescent="0.25">
      <c r="B443" s="241">
        <v>43.9</v>
      </c>
      <c r="C443" s="242">
        <v>23.769622451743302</v>
      </c>
      <c r="D443" s="284">
        <f t="shared" si="23"/>
        <v>4.2070504150000007E-2</v>
      </c>
      <c r="E443" s="242">
        <v>2.87232252020504</v>
      </c>
      <c r="F443" s="284">
        <f t="shared" si="22"/>
        <v>0.34815031841501393</v>
      </c>
    </row>
    <row r="444" spans="2:6" x14ac:dyDescent="0.25">
      <c r="B444" s="241">
        <v>44</v>
      </c>
      <c r="C444" s="242">
        <v>23.754075011568222</v>
      </c>
      <c r="D444" s="284">
        <f t="shared" si="23"/>
        <v>4.2098040000000024E-2</v>
      </c>
      <c r="E444" s="242">
        <v>2.8656812450567859</v>
      </c>
      <c r="F444" s="284">
        <f t="shared" si="22"/>
        <v>0.34895716392915993</v>
      </c>
    </row>
    <row r="445" spans="2:6" x14ac:dyDescent="0.25">
      <c r="B445" s="235">
        <v>44.1</v>
      </c>
      <c r="C445" s="236">
        <v>23.738225399560996</v>
      </c>
      <c r="D445" s="285">
        <f t="shared" si="23"/>
        <v>4.2126148150000021E-2</v>
      </c>
      <c r="E445" s="236">
        <v>2.8590455815284197</v>
      </c>
      <c r="F445" s="285">
        <f t="shared" si="22"/>
        <v>0.34976707138240487</v>
      </c>
    </row>
    <row r="446" spans="2:6" x14ac:dyDescent="0.25">
      <c r="B446" s="235">
        <v>44.2</v>
      </c>
      <c r="C446" s="236">
        <v>23.722074865701138</v>
      </c>
      <c r="D446" s="285">
        <f t="shared" si="23"/>
        <v>4.215482860000002E-2</v>
      </c>
      <c r="E446" s="236">
        <v>2.8524157534532737</v>
      </c>
      <c r="F446" s="285">
        <f t="shared" si="22"/>
        <v>0.35058002985341502</v>
      </c>
    </row>
    <row r="447" spans="2:6" x14ac:dyDescent="0.25">
      <c r="B447" s="235">
        <v>44.3</v>
      </c>
      <c r="C447" s="236">
        <v>23.705624681097852</v>
      </c>
      <c r="D447" s="285">
        <f t="shared" si="23"/>
        <v>4.2184081350000013E-2</v>
      </c>
      <c r="E447" s="236">
        <v>2.8457919808001155</v>
      </c>
      <c r="F447" s="285">
        <f t="shared" si="22"/>
        <v>0.35139602850340546</v>
      </c>
    </row>
    <row r="448" spans="2:6" x14ac:dyDescent="0.25">
      <c r="B448" s="235">
        <v>44.4</v>
      </c>
      <c r="C448" s="236">
        <v>23.688876137745918</v>
      </c>
      <c r="D448" s="285">
        <f t="shared" si="23"/>
        <v>4.2213906400000015E-2</v>
      </c>
      <c r="E448" s="236">
        <v>2.8391744797145488</v>
      </c>
      <c r="F448" s="285">
        <f t="shared" si="22"/>
        <v>0.35221505657536772</v>
      </c>
    </row>
    <row r="449" spans="2:6" x14ac:dyDescent="0.25">
      <c r="B449" s="235">
        <v>44.5</v>
      </c>
      <c r="C449" s="236">
        <v>23.671830548278351</v>
      </c>
      <c r="D449" s="285">
        <f t="shared" si="23"/>
        <v>4.224430375000001E-2</v>
      </c>
      <c r="E449" s="236">
        <v>2.8325634625601941</v>
      </c>
      <c r="F449" s="285">
        <f t="shared" si="22"/>
        <v>0.35303710339331867</v>
      </c>
    </row>
    <row r="450" spans="2:6" x14ac:dyDescent="0.25">
      <c r="B450" s="235">
        <v>44.6</v>
      </c>
      <c r="C450" s="236">
        <v>23.654489245715904</v>
      </c>
      <c r="D450" s="285">
        <f t="shared" si="23"/>
        <v>4.2275273400000014E-2</v>
      </c>
      <c r="E450" s="236">
        <v>2.8259591379598463</v>
      </c>
      <c r="F450" s="285">
        <f t="shared" si="22"/>
        <v>0.35386215836154417</v>
      </c>
    </row>
    <row r="451" spans="2:6" x14ac:dyDescent="0.25">
      <c r="B451" s="235">
        <v>44.7</v>
      </c>
      <c r="C451" s="236">
        <v>23.636853583213497</v>
      </c>
      <c r="D451" s="285">
        <f t="shared" si="23"/>
        <v>4.2306815350000027E-2</v>
      </c>
      <c r="E451" s="236">
        <v>2.819361710836362</v>
      </c>
      <c r="F451" s="285">
        <f t="shared" si="22"/>
        <v>0.3546902109638676</v>
      </c>
    </row>
    <row r="452" spans="2:6" x14ac:dyDescent="0.25">
      <c r="B452" s="235">
        <v>44.8</v>
      </c>
      <c r="C452" s="236">
        <v>23.618924933803704</v>
      </c>
      <c r="D452" s="285">
        <f t="shared" si="23"/>
        <v>4.2338929600000012E-2</v>
      </c>
      <c r="E452" s="236">
        <v>2.8127713824535241</v>
      </c>
      <c r="F452" s="285">
        <f t="shared" si="22"/>
        <v>0.3555212507629113</v>
      </c>
    </row>
    <row r="453" spans="2:6" x14ac:dyDescent="0.25">
      <c r="B453" s="235">
        <v>44.9</v>
      </c>
      <c r="C453" s="236">
        <v>23.600704690137231</v>
      </c>
      <c r="D453" s="285">
        <f t="shared" si="23"/>
        <v>4.237161615000002E-2</v>
      </c>
      <c r="E453" s="236">
        <v>2.8061883504566549</v>
      </c>
      <c r="F453" s="285">
        <f t="shared" ref="F453:F516" si="24">1/E453</f>
        <v>0.35635526739937773</v>
      </c>
    </row>
    <row r="454" spans="2:6" x14ac:dyDescent="0.25">
      <c r="B454" s="235">
        <v>45</v>
      </c>
      <c r="C454" s="236">
        <v>23.582194264220789</v>
      </c>
      <c r="D454" s="285">
        <f t="shared" ref="D454:D517" si="25">1/C454</f>
        <v>4.2404875000000022E-2</v>
      </c>
      <c r="E454" s="236">
        <v>2.7996128089131336</v>
      </c>
      <c r="F454" s="285">
        <f t="shared" si="24"/>
        <v>0.35719225059133097</v>
      </c>
    </row>
    <row r="455" spans="2:6" x14ac:dyDescent="0.25">
      <c r="B455" s="241">
        <v>45.1</v>
      </c>
      <c r="C455" s="242">
        <v>23.563395087152049</v>
      </c>
      <c r="D455" s="284">
        <f t="shared" si="25"/>
        <v>4.2438706150000026E-2</v>
      </c>
      <c r="E455" s="242">
        <v>2.7930449483526849</v>
      </c>
      <c r="F455" s="284">
        <f t="shared" si="24"/>
        <v>0.3580321901334928</v>
      </c>
    </row>
    <row r="456" spans="2:6" x14ac:dyDescent="0.25">
      <c r="B456" s="241">
        <v>45.2</v>
      </c>
      <c r="C456" s="242">
        <v>23.544308608852113</v>
      </c>
      <c r="D456" s="284">
        <f t="shared" si="25"/>
        <v>4.2473109600000031E-2</v>
      </c>
      <c r="E456" s="242">
        <v>2.7864849558075044</v>
      </c>
      <c r="F456" s="284">
        <f t="shared" si="24"/>
        <v>0.35887507589654538</v>
      </c>
    </row>
    <row r="457" spans="2:6" x14ac:dyDescent="0.25">
      <c r="B457" s="241">
        <v>45.3</v>
      </c>
      <c r="C457" s="242">
        <v>23.524936297795382</v>
      </c>
      <c r="D457" s="284">
        <f t="shared" si="25"/>
        <v>4.2508085350000037E-2</v>
      </c>
      <c r="E457" s="242">
        <v>2.7799330148522805</v>
      </c>
      <c r="F457" s="284">
        <f t="shared" si="24"/>
        <v>0.35972089782643119</v>
      </c>
    </row>
    <row r="458" spans="2:6" x14ac:dyDescent="0.25">
      <c r="B458" s="241">
        <v>45.4</v>
      </c>
      <c r="C458" s="242">
        <v>23.505279640737019</v>
      </c>
      <c r="D458" s="284">
        <f t="shared" si="25"/>
        <v>4.2543633400000024E-2</v>
      </c>
      <c r="E458" s="242">
        <v>2.7733893056438448</v>
      </c>
      <c r="F458" s="284">
        <f t="shared" si="24"/>
        <v>0.36056964594368374</v>
      </c>
    </row>
    <row r="459" spans="2:6" x14ac:dyDescent="0.25">
      <c r="B459" s="241">
        <v>45.5</v>
      </c>
      <c r="C459" s="242">
        <v>23.485340142437984</v>
      </c>
      <c r="D459" s="284">
        <f t="shared" si="25"/>
        <v>4.2579753750000032E-2</v>
      </c>
      <c r="E459" s="242">
        <v>2.7668540049608112</v>
      </c>
      <c r="F459" s="284">
        <f t="shared" si="24"/>
        <v>0.361421310342742</v>
      </c>
    </row>
    <row r="460" spans="2:6" x14ac:dyDescent="0.25">
      <c r="B460" s="241">
        <v>45.6</v>
      </c>
      <c r="C460" s="242">
        <v>23.465119325387938</v>
      </c>
      <c r="D460" s="284">
        <f t="shared" si="25"/>
        <v>4.2616446400000035E-2</v>
      </c>
      <c r="E460" s="242">
        <v>2.7603272862428958</v>
      </c>
      <c r="F460" s="284">
        <f t="shared" si="24"/>
        <v>0.36227588119128734</v>
      </c>
    </row>
    <row r="461" spans="2:6" x14ac:dyDescent="0.25">
      <c r="B461" s="241">
        <v>45.7</v>
      </c>
      <c r="C461" s="242">
        <v>23.444618729525846</v>
      </c>
      <c r="D461" s="284">
        <f t="shared" si="25"/>
        <v>4.2653711350000033E-2</v>
      </c>
      <c r="E461" s="242">
        <v>2.7538093196300797</v>
      </c>
      <c r="F461" s="284">
        <f t="shared" si="24"/>
        <v>0.36313334872958103</v>
      </c>
    </row>
    <row r="462" spans="2:6" x14ac:dyDescent="0.25">
      <c r="B462" s="241">
        <v>45.8</v>
      </c>
      <c r="C462" s="242">
        <v>23.42383991195857</v>
      </c>
      <c r="D462" s="284">
        <f t="shared" si="25"/>
        <v>4.2691548600000045E-2</v>
      </c>
      <c r="E462" s="242">
        <v>2.7473002720015378</v>
      </c>
      <c r="F462" s="284">
        <f t="shared" si="24"/>
        <v>0.36399370326981145</v>
      </c>
    </row>
    <row r="463" spans="2:6" x14ac:dyDescent="0.25">
      <c r="B463" s="241">
        <v>45.9</v>
      </c>
      <c r="C463" s="242">
        <v>23.402784446677476</v>
      </c>
      <c r="D463" s="284">
        <f t="shared" si="25"/>
        <v>4.2729958150000025E-2</v>
      </c>
      <c r="E463" s="242">
        <v>2.7408003070143119</v>
      </c>
      <c r="F463" s="284">
        <f t="shared" si="24"/>
        <v>0.36485693519545354</v>
      </c>
    </row>
    <row r="464" spans="2:6" x14ac:dyDescent="0.25">
      <c r="B464" s="241">
        <v>46</v>
      </c>
      <c r="C464" s="242">
        <v>23.381453924273071</v>
      </c>
      <c r="D464" s="284">
        <f t="shared" si="25"/>
        <v>4.2768940000000019E-2</v>
      </c>
      <c r="E464" s="242">
        <v>2.7343095851418568</v>
      </c>
      <c r="F464" s="284">
        <f t="shared" si="24"/>
        <v>0.36572303496062231</v>
      </c>
    </row>
    <row r="465" spans="2:6" x14ac:dyDescent="0.25">
      <c r="B465" s="235">
        <v>46.1</v>
      </c>
      <c r="C465" s="236">
        <v>23.359849951647959</v>
      </c>
      <c r="D465" s="285">
        <f t="shared" si="25"/>
        <v>4.2808494150000022E-2</v>
      </c>
      <c r="E465" s="236">
        <v>2.7278282637122362</v>
      </c>
      <c r="F465" s="285">
        <f t="shared" si="24"/>
        <v>0.36659199308944906</v>
      </c>
    </row>
    <row r="466" spans="2:6" x14ac:dyDescent="0.25">
      <c r="B466" s="235">
        <v>46.2</v>
      </c>
      <c r="C466" s="236">
        <v>23.33797415172798</v>
      </c>
      <c r="D466" s="285">
        <f t="shared" si="25"/>
        <v>4.284862060000004E-2</v>
      </c>
      <c r="E466" s="236">
        <v>2.7213564969461825</v>
      </c>
      <c r="F466" s="285">
        <f t="shared" si="24"/>
        <v>0.36746380017545199</v>
      </c>
    </row>
    <row r="467" spans="2:6" x14ac:dyDescent="0.25">
      <c r="B467" s="235">
        <v>46.3</v>
      </c>
      <c r="C467" s="236">
        <v>23.315828163171798</v>
      </c>
      <c r="D467" s="285">
        <f t="shared" si="25"/>
        <v>4.2889319350000038E-2</v>
      </c>
      <c r="E467" s="236">
        <v>2.7148944359948195</v>
      </c>
      <c r="F467" s="285">
        <f t="shared" si="24"/>
        <v>0.36833844688092621</v>
      </c>
    </row>
    <row r="468" spans="2:6" x14ac:dyDescent="0.25">
      <c r="B468" s="235">
        <v>46.4</v>
      </c>
      <c r="C468" s="236">
        <v>23.293413640078874</v>
      </c>
      <c r="D468" s="285">
        <f t="shared" si="25"/>
        <v>4.2930590400000038E-2</v>
      </c>
      <c r="E468" s="236">
        <v>2.708442228977276</v>
      </c>
      <c r="F468" s="285">
        <f t="shared" si="24"/>
        <v>0.36921592393632335</v>
      </c>
    </row>
    <row r="469" spans="2:6" x14ac:dyDescent="0.25">
      <c r="B469" s="235">
        <v>46.5</v>
      </c>
      <c r="C469" s="236">
        <v>23.270732251696103</v>
      </c>
      <c r="D469" s="285">
        <f t="shared" si="25"/>
        <v>4.2972433750000039E-2</v>
      </c>
      <c r="E469" s="236">
        <v>2.7020000210179118</v>
      </c>
      <c r="F469" s="285">
        <f t="shared" si="24"/>
        <v>0.37009622213965587</v>
      </c>
    </row>
    <row r="470" spans="2:6" x14ac:dyDescent="0.25">
      <c r="B470" s="235">
        <v>46.6</v>
      </c>
      <c r="C470" s="236">
        <v>23.247785682123052</v>
      </c>
      <c r="D470" s="285">
        <f t="shared" si="25"/>
        <v>4.3014849400000027E-2</v>
      </c>
      <c r="E470" s="236">
        <v>2.6955679542833741</v>
      </c>
      <c r="F470" s="285">
        <f t="shared" si="24"/>
        <v>0.37097933235589803</v>
      </c>
    </row>
    <row r="471" spans="2:6" x14ac:dyDescent="0.25">
      <c r="B471" s="235">
        <v>46.7</v>
      </c>
      <c r="C471" s="236">
        <v>23.224575630015913</v>
      </c>
      <c r="D471" s="285">
        <f t="shared" si="25"/>
        <v>4.3057837350000044E-2</v>
      </c>
      <c r="E471" s="236">
        <v>2.6891461680193904</v>
      </c>
      <c r="F471" s="285">
        <f t="shared" si="24"/>
        <v>0.37186524551639372</v>
      </c>
    </row>
    <row r="472" spans="2:6" x14ac:dyDescent="0.25">
      <c r="B472" s="235">
        <v>46.8</v>
      </c>
      <c r="C472" s="236">
        <v>23.201103808290409</v>
      </c>
      <c r="D472" s="285">
        <f t="shared" si="25"/>
        <v>4.3101397600000042E-2</v>
      </c>
      <c r="E472" s="236">
        <v>2.6827347985872745</v>
      </c>
      <c r="F472" s="285">
        <f t="shared" si="24"/>
        <v>0.3727539526182756</v>
      </c>
    </row>
    <row r="473" spans="2:6" x14ac:dyDescent="0.25">
      <c r="B473" s="235">
        <v>46.9</v>
      </c>
      <c r="C473" s="236">
        <v>23.177371943823452</v>
      </c>
      <c r="D473" s="285">
        <f t="shared" si="25"/>
        <v>4.3145530150000048E-2</v>
      </c>
      <c r="E473" s="236">
        <v>2.676333979500201</v>
      </c>
      <c r="F473" s="285">
        <f t="shared" si="24"/>
        <v>0.37364544472388594</v>
      </c>
    </row>
    <row r="474" spans="2:6" x14ac:dyDescent="0.25">
      <c r="B474" s="235">
        <v>47</v>
      </c>
      <c r="C474" s="236">
        <v>23.153381777154003</v>
      </c>
      <c r="D474" s="285">
        <f t="shared" si="25"/>
        <v>4.3190235000000042E-2</v>
      </c>
      <c r="E474" s="236">
        <v>2.669943841459224</v>
      </c>
      <c r="F474" s="285">
        <f t="shared" si="24"/>
        <v>0.37453971296020316</v>
      </c>
    </row>
    <row r="475" spans="2:6" x14ac:dyDescent="0.25">
      <c r="B475" s="241">
        <v>47.1</v>
      </c>
      <c r="C475" s="242">
        <v>23.129135062182883</v>
      </c>
      <c r="D475" s="284">
        <f t="shared" si="25"/>
        <v>4.3235512150000044E-2</v>
      </c>
      <c r="E475" s="242">
        <v>2.6635645123889469</v>
      </c>
      <c r="F475" s="284">
        <f t="shared" si="24"/>
        <v>0.37543674851828596</v>
      </c>
    </row>
    <row r="476" spans="2:6" x14ac:dyDescent="0.25">
      <c r="B476" s="241">
        <v>47.2</v>
      </c>
      <c r="C476" s="242">
        <v>23.104633565871897</v>
      </c>
      <c r="D476" s="284">
        <f t="shared" si="25"/>
        <v>4.3281361600000047E-2</v>
      </c>
      <c r="E476" s="242">
        <v>2.6571961174730867</v>
      </c>
      <c r="F476" s="284">
        <f t="shared" si="24"/>
        <v>0.37633654265270033</v>
      </c>
    </row>
    <row r="477" spans="2:6" x14ac:dyDescent="0.25">
      <c r="B477" s="241">
        <v>47.3</v>
      </c>
      <c r="C477" s="242">
        <v>23.079879067942183</v>
      </c>
      <c r="D477" s="284">
        <f t="shared" si="25"/>
        <v>4.3327783350000051E-2</v>
      </c>
      <c r="E477" s="242">
        <v>2.6508387791895758</v>
      </c>
      <c r="F477" s="284">
        <f t="shared" si="24"/>
        <v>0.37723908668098016</v>
      </c>
    </row>
    <row r="478" spans="2:6" x14ac:dyDescent="0.25">
      <c r="B478" s="241">
        <v>47.4</v>
      </c>
      <c r="C478" s="242">
        <v>23.054873360571968</v>
      </c>
      <c r="D478" s="284">
        <f t="shared" si="25"/>
        <v>4.3374777400000043E-2</v>
      </c>
      <c r="E478" s="242">
        <v>2.6444926173455379</v>
      </c>
      <c r="F478" s="284">
        <f t="shared" si="24"/>
        <v>0.37814437198307249</v>
      </c>
    </row>
    <row r="479" spans="2:6" x14ac:dyDescent="0.25">
      <c r="B479" s="241">
        <v>47.5</v>
      </c>
      <c r="C479" s="242">
        <v>23.02961824809374</v>
      </c>
      <c r="D479" s="284">
        <f t="shared" si="25"/>
        <v>4.3422343750000036E-2</v>
      </c>
      <c r="E479" s="242">
        <v>2.6381577491118802</v>
      </c>
      <c r="F479" s="284">
        <f t="shared" si="24"/>
        <v>0.37905239000080415</v>
      </c>
    </row>
    <row r="480" spans="2:6" x14ac:dyDescent="0.25">
      <c r="B480" s="241">
        <v>47.6</v>
      </c>
      <c r="C480" s="242">
        <v>23.004115546691029</v>
      </c>
      <c r="D480" s="284">
        <f t="shared" si="25"/>
        <v>4.3470482400000052E-2</v>
      </c>
      <c r="E480" s="242">
        <v>2.6318342890577435</v>
      </c>
      <c r="F480" s="284">
        <f t="shared" si="24"/>
        <v>0.37996313223733502</v>
      </c>
    </row>
    <row r="481" spans="2:6" x14ac:dyDescent="0.25">
      <c r="B481" s="241">
        <v>47.7</v>
      </c>
      <c r="C481" s="242">
        <v>22.978367084094835</v>
      </c>
      <c r="D481" s="284">
        <f t="shared" si="25"/>
        <v>4.3519193350000054E-2</v>
      </c>
      <c r="E481" s="242">
        <v>2.6255223491844912</v>
      </c>
      <c r="F481" s="284">
        <f t="shared" si="24"/>
        <v>0.38087659025664289</v>
      </c>
    </row>
    <row r="482" spans="2:6" x14ac:dyDescent="0.25">
      <c r="B482" s="241">
        <v>47.8</v>
      </c>
      <c r="C482" s="242">
        <v>22.95237469927968</v>
      </c>
      <c r="D482" s="284">
        <f t="shared" si="25"/>
        <v>4.3568476600000051E-2</v>
      </c>
      <c r="E482" s="242">
        <v>2.6192220389595944</v>
      </c>
      <c r="F482" s="284">
        <f t="shared" si="24"/>
        <v>0.3817927556829887</v>
      </c>
    </row>
    <row r="483" spans="2:6" x14ac:dyDescent="0.25">
      <c r="B483" s="241">
        <v>47.9</v>
      </c>
      <c r="C483" s="242">
        <v>22.926140242159597</v>
      </c>
      <c r="D483" s="284">
        <f t="shared" si="25"/>
        <v>4.3618332150000057E-2</v>
      </c>
      <c r="E483" s="242">
        <v>2.6129334653500984</v>
      </c>
      <c r="F483" s="284">
        <f t="shared" si="24"/>
        <v>0.38271162020040694</v>
      </c>
    </row>
    <row r="484" spans="2:6" x14ac:dyDescent="0.25">
      <c r="B484" s="241">
        <v>48</v>
      </c>
      <c r="C484" s="242">
        <v>22.899665573283936</v>
      </c>
      <c r="D484" s="284">
        <f t="shared" si="25"/>
        <v>4.3668760000000056E-2</v>
      </c>
      <c r="E484" s="242">
        <v>2.6066567328558894</v>
      </c>
      <c r="F484" s="284">
        <f t="shared" si="24"/>
        <v>0.38363317555218945</v>
      </c>
    </row>
    <row r="485" spans="2:6" x14ac:dyDescent="0.25">
      <c r="B485" s="235">
        <v>48.1</v>
      </c>
      <c r="C485" s="236">
        <v>22.87295256353319</v>
      </c>
      <c r="D485" s="285">
        <f t="shared" si="25"/>
        <v>4.3719760150000057E-2</v>
      </c>
      <c r="E485" s="236">
        <v>2.6003919435426628</v>
      </c>
      <c r="F485" s="285">
        <f t="shared" si="24"/>
        <v>0.38455741354037681</v>
      </c>
    </row>
    <row r="486" spans="2:6" x14ac:dyDescent="0.25">
      <c r="B486" s="235">
        <v>48.2</v>
      </c>
      <c r="C486" s="236">
        <v>22.846003093814851</v>
      </c>
      <c r="D486" s="285">
        <f t="shared" si="25"/>
        <v>4.3771332600000053E-2</v>
      </c>
      <c r="E486" s="236">
        <v>2.5941391970745666</v>
      </c>
      <c r="F486" s="285">
        <f t="shared" si="24"/>
        <v>0.38548432602526062</v>
      </c>
    </row>
    <row r="487" spans="2:6" x14ac:dyDescent="0.25">
      <c r="B487" s="235">
        <v>48.3</v>
      </c>
      <c r="C487" s="236">
        <v>22.818819054759437</v>
      </c>
      <c r="D487" s="285">
        <f t="shared" si="25"/>
        <v>4.3823477350000063E-2</v>
      </c>
      <c r="E487" s="236">
        <v>2.5878985907465797</v>
      </c>
      <c r="F487" s="285">
        <f t="shared" si="24"/>
        <v>0.38641390492488781</v>
      </c>
    </row>
    <row r="488" spans="2:6" x14ac:dyDescent="0.25">
      <c r="B488" s="235">
        <v>48.4</v>
      </c>
      <c r="C488" s="236">
        <v>22.791402346416771</v>
      </c>
      <c r="D488" s="285">
        <f t="shared" si="25"/>
        <v>4.3876194400000075E-2</v>
      </c>
      <c r="E488" s="236">
        <v>2.5816702195166368</v>
      </c>
      <c r="F488" s="285">
        <f t="shared" si="24"/>
        <v>0.38734614221456559</v>
      </c>
    </row>
    <row r="489" spans="2:6" x14ac:dyDescent="0.25">
      <c r="B489" s="235">
        <v>48.5</v>
      </c>
      <c r="C489" s="236">
        <v>22.763754877952518</v>
      </c>
      <c r="D489" s="285">
        <f t="shared" si="25"/>
        <v>4.3929483750000074E-2</v>
      </c>
      <c r="E489" s="236">
        <v>2.5754541760373937</v>
      </c>
      <c r="F489" s="285">
        <f t="shared" si="24"/>
        <v>0.38828102992638169</v>
      </c>
    </row>
    <row r="490" spans="2:6" x14ac:dyDescent="0.25">
      <c r="B490" s="235">
        <v>48.6</v>
      </c>
      <c r="C490" s="236">
        <v>22.735878567345143</v>
      </c>
      <c r="D490" s="285">
        <f t="shared" si="25"/>
        <v>4.3983345400000061E-2</v>
      </c>
      <c r="E490" s="236">
        <v>2.5692505506877694</v>
      </c>
      <c r="F490" s="285">
        <f t="shared" si="24"/>
        <v>0.38921856014872019</v>
      </c>
    </row>
    <row r="491" spans="2:6" x14ac:dyDescent="0.25">
      <c r="B491" s="235">
        <v>48.7</v>
      </c>
      <c r="C491" s="236">
        <v>22.707775341083334</v>
      </c>
      <c r="D491" s="285">
        <f t="shared" si="25"/>
        <v>4.4037779350000049E-2</v>
      </c>
      <c r="E491" s="236">
        <v>2.5630594316041759</v>
      </c>
      <c r="F491" s="285">
        <f t="shared" si="24"/>
        <v>0.39015872502578558</v>
      </c>
    </row>
    <row r="492" spans="2:6" x14ac:dyDescent="0.25">
      <c r="B492" s="235">
        <v>48.8</v>
      </c>
      <c r="C492" s="236">
        <v>22.679447133863967</v>
      </c>
      <c r="D492" s="285">
        <f t="shared" si="25"/>
        <v>4.4092785600000073E-2</v>
      </c>
      <c r="E492" s="236">
        <v>2.5568809047114445</v>
      </c>
      <c r="F492" s="285">
        <f t="shared" si="24"/>
        <v>0.39110151675713439</v>
      </c>
    </row>
    <row r="493" spans="2:6" x14ac:dyDescent="0.25">
      <c r="B493" s="235">
        <v>48.9</v>
      </c>
      <c r="C493" s="236">
        <v>22.650895888290769</v>
      </c>
      <c r="D493" s="285">
        <f t="shared" si="25"/>
        <v>4.4148364150000063E-2</v>
      </c>
      <c r="E493" s="236">
        <v>2.5507150537534513</v>
      </c>
      <c r="F493" s="285">
        <f t="shared" si="24"/>
        <v>0.39204692759721277</v>
      </c>
    </row>
    <row r="494" spans="2:6" x14ac:dyDescent="0.25">
      <c r="B494" s="235">
        <v>49</v>
      </c>
      <c r="C494" s="236">
        <v>22.622123554573509</v>
      </c>
      <c r="D494" s="285">
        <f t="shared" si="25"/>
        <v>4.420451500000009E-2</v>
      </c>
      <c r="E494" s="236">
        <v>2.5445619603235405</v>
      </c>
      <c r="F494" s="285">
        <f t="shared" si="24"/>
        <v>0.39299494985488592</v>
      </c>
    </row>
    <row r="495" spans="2:6" x14ac:dyDescent="0.25">
      <c r="B495" s="241">
        <v>49.1</v>
      </c>
      <c r="C495" s="242">
        <v>22.59313209022821</v>
      </c>
      <c r="D495" s="284">
        <f t="shared" si="25"/>
        <v>4.4261238150000083E-2</v>
      </c>
      <c r="E495" s="242">
        <v>2.5384217038944881</v>
      </c>
      <c r="F495" s="284">
        <f t="shared" si="24"/>
        <v>0.39394557589299828</v>
      </c>
    </row>
    <row r="496" spans="2:6" x14ac:dyDescent="0.25">
      <c r="B496" s="241">
        <v>49.2</v>
      </c>
      <c r="C496" s="242">
        <v>22.563923459777971</v>
      </c>
      <c r="D496" s="284">
        <f t="shared" si="25"/>
        <v>4.4318533600000078E-2</v>
      </c>
      <c r="E496" s="242">
        <v>2.5322943618483857</v>
      </c>
      <c r="F496" s="284">
        <f t="shared" si="24"/>
        <v>0.3948987981279059</v>
      </c>
    </row>
    <row r="497" spans="2:6" x14ac:dyDescent="0.25">
      <c r="B497" s="241">
        <v>49.3</v>
      </c>
      <c r="C497" s="242">
        <v>22.534499634454889</v>
      </c>
      <c r="D497" s="284">
        <f t="shared" si="25"/>
        <v>4.4376401350000066E-2</v>
      </c>
      <c r="E497" s="242">
        <v>2.5261800095060445</v>
      </c>
      <c r="F497" s="284">
        <f t="shared" si="24"/>
        <v>0.39585460902904324</v>
      </c>
    </row>
    <row r="498" spans="2:6" x14ac:dyDescent="0.25">
      <c r="B498" s="241">
        <v>49.4</v>
      </c>
      <c r="C498" s="242">
        <v>22.504862591902896</v>
      </c>
      <c r="D498" s="284">
        <f t="shared" si="25"/>
        <v>4.4434841400000084E-2</v>
      </c>
      <c r="E498" s="242">
        <v>2.5200787201562336</v>
      </c>
      <c r="F498" s="284">
        <f t="shared" si="24"/>
        <v>0.39681300111847478</v>
      </c>
    </row>
    <row r="499" spans="2:6" x14ac:dyDescent="0.25">
      <c r="B499" s="241">
        <v>49.5</v>
      </c>
      <c r="C499" s="242">
        <v>22.47501431588174</v>
      </c>
      <c r="D499" s="284">
        <f t="shared" si="25"/>
        <v>4.4493853750000069E-2</v>
      </c>
      <c r="E499" s="242">
        <v>2.5139905650845793</v>
      </c>
      <c r="F499" s="284">
        <f t="shared" si="24"/>
        <v>0.39777396697045941</v>
      </c>
    </row>
    <row r="500" spans="2:6" x14ac:dyDescent="0.25">
      <c r="B500" s="241">
        <v>49.6</v>
      </c>
      <c r="C500" s="242">
        <v>22.444956795971958</v>
      </c>
      <c r="D500" s="284">
        <f t="shared" si="25"/>
        <v>4.4553438400000089E-2</v>
      </c>
      <c r="E500" s="242">
        <v>2.5079156136021741</v>
      </c>
      <c r="F500" s="284">
        <f t="shared" si="24"/>
        <v>0.39873749921101936</v>
      </c>
    </row>
    <row r="501" spans="2:6" x14ac:dyDescent="0.25">
      <c r="B501" s="241">
        <v>49.7</v>
      </c>
      <c r="C501" s="242">
        <v>22.41469202728128</v>
      </c>
      <c r="D501" s="284">
        <f t="shared" si="25"/>
        <v>4.4613595350000083E-2</v>
      </c>
      <c r="E501" s="242">
        <v>2.5018539330739098</v>
      </c>
      <c r="F501" s="284">
        <f t="shared" si="24"/>
        <v>0.39970359051751164</v>
      </c>
    </row>
    <row r="502" spans="2:6" x14ac:dyDescent="0.25">
      <c r="B502" s="241">
        <v>49.8</v>
      </c>
      <c r="C502" s="242">
        <v>22.384222010152069</v>
      </c>
      <c r="D502" s="284">
        <f t="shared" si="25"/>
        <v>4.4674324600000086E-2</v>
      </c>
      <c r="E502" s="242">
        <v>2.4958055889465101</v>
      </c>
      <c r="F502" s="284">
        <f t="shared" si="24"/>
        <v>0.40067223361820586</v>
      </c>
    </row>
    <row r="503" spans="2:6" x14ac:dyDescent="0.25">
      <c r="B503" s="241">
        <v>49.9</v>
      </c>
      <c r="C503" s="242">
        <v>22.353548749870317</v>
      </c>
      <c r="D503" s="284">
        <f t="shared" si="25"/>
        <v>4.4735626150000075E-2</v>
      </c>
      <c r="E503" s="242">
        <v>2.4897706447763079</v>
      </c>
      <c r="F503" s="284">
        <f t="shared" si="24"/>
        <v>0.40164342129186137</v>
      </c>
    </row>
    <row r="504" spans="2:6" x14ac:dyDescent="0.25">
      <c r="B504" s="241">
        <v>50</v>
      </c>
      <c r="C504" s="242">
        <v>22.322674256375873</v>
      </c>
      <c r="D504" s="284">
        <f t="shared" si="25"/>
        <v>4.479750000000008E-2</v>
      </c>
      <c r="E504" s="242">
        <v>2.4837491622566836</v>
      </c>
      <c r="F504" s="284">
        <f t="shared" si="24"/>
        <v>0.40261714636731694</v>
      </c>
    </row>
    <row r="505" spans="2:6" x14ac:dyDescent="0.25">
      <c r="B505" s="235">
        <v>50.1</v>
      </c>
      <c r="C505" s="236">
        <v>22.291600543974308</v>
      </c>
      <c r="D505" s="285">
        <f t="shared" si="25"/>
        <v>4.485994615000008E-2</v>
      </c>
      <c r="E505" s="236">
        <v>2.4777412012452671</v>
      </c>
      <c r="F505" s="285">
        <f t="shared" si="24"/>
        <v>0.40359340172307684</v>
      </c>
    </row>
    <row r="506" spans="2:6" x14ac:dyDescent="0.25">
      <c r="B506" s="235">
        <v>50.2</v>
      </c>
      <c r="C506" s="236">
        <v>22.260329631050169</v>
      </c>
      <c r="D506" s="285">
        <f t="shared" si="25"/>
        <v>4.4922964600000101E-2</v>
      </c>
      <c r="E506" s="236">
        <v>2.4717468197908037</v>
      </c>
      <c r="F506" s="285">
        <f t="shared" si="24"/>
        <v>0.40457218028690939</v>
      </c>
    </row>
    <row r="507" spans="2:6" x14ac:dyDescent="0.25">
      <c r="B507" s="235">
        <v>50.3</v>
      </c>
      <c r="C507" s="236">
        <v>22.228863539781958</v>
      </c>
      <c r="D507" s="285">
        <f t="shared" si="25"/>
        <v>4.4986555350000089E-2</v>
      </c>
      <c r="E507" s="236">
        <v>2.4657660741598186</v>
      </c>
      <c r="F507" s="285">
        <f t="shared" si="24"/>
        <v>0.40555347503543637</v>
      </c>
    </row>
    <row r="508" spans="2:6" x14ac:dyDescent="0.25">
      <c r="B508" s="235">
        <v>50.4</v>
      </c>
      <c r="C508" s="236">
        <v>22.19720429585864</v>
      </c>
      <c r="D508" s="285">
        <f t="shared" si="25"/>
        <v>4.5050718400000099E-2</v>
      </c>
      <c r="E508" s="236">
        <v>2.4597990188628773</v>
      </c>
      <c r="F508" s="285">
        <f t="shared" si="24"/>
        <v>0.40653727899374592</v>
      </c>
    </row>
    <row r="509" spans="2:6" x14ac:dyDescent="0.25">
      <c r="B509" s="235">
        <v>50.5</v>
      </c>
      <c r="C509" s="236">
        <v>22.165353928198002</v>
      </c>
      <c r="D509" s="285">
        <f t="shared" si="25"/>
        <v>4.5115453750000103E-2</v>
      </c>
      <c r="E509" s="236">
        <v>2.4538457066806929</v>
      </c>
      <c r="F509" s="285">
        <f t="shared" si="24"/>
        <v>0.40752358523498849</v>
      </c>
    </row>
    <row r="510" spans="2:6" x14ac:dyDescent="0.25">
      <c r="B510" s="235">
        <v>50.6</v>
      </c>
      <c r="C510" s="236">
        <v>22.1333144686667</v>
      </c>
      <c r="D510" s="285">
        <f t="shared" si="25"/>
        <v>4.5180761400000088E-2</v>
      </c>
      <c r="E510" s="236">
        <v>2.4479061886898412</v>
      </c>
      <c r="F510" s="285">
        <f t="shared" si="24"/>
        <v>0.40851238687999564</v>
      </c>
    </row>
    <row r="511" spans="2:6" x14ac:dyDescent="0.25">
      <c r="B511" s="235">
        <v>50.7</v>
      </c>
      <c r="C511" s="236">
        <v>22.101087951802143</v>
      </c>
      <c r="D511" s="285">
        <f t="shared" si="25"/>
        <v>4.5246641350000109E-2</v>
      </c>
      <c r="E511" s="236">
        <v>2.4419805142883089</v>
      </c>
      <c r="F511" s="285">
        <f t="shared" si="24"/>
        <v>0.40950367709688301</v>
      </c>
    </row>
    <row r="512" spans="2:6" x14ac:dyDescent="0.25">
      <c r="B512" s="235">
        <v>50.8</v>
      </c>
      <c r="C512" s="236">
        <v>22.068676414536345</v>
      </c>
      <c r="D512" s="285">
        <f t="shared" si="25"/>
        <v>4.5313093600000097E-2</v>
      </c>
      <c r="E512" s="236">
        <v>2.4360687312206148</v>
      </c>
      <c r="F512" s="285">
        <f t="shared" si="24"/>
        <v>0.41049744910068309</v>
      </c>
    </row>
    <row r="513" spans="2:6" x14ac:dyDescent="0.25">
      <c r="B513" s="235">
        <v>50.9</v>
      </c>
      <c r="C513" s="236">
        <v>22.036081895921591</v>
      </c>
      <c r="D513" s="285">
        <f t="shared" si="25"/>
        <v>4.53801181500001E-2</v>
      </c>
      <c r="E513" s="236">
        <v>2.4301708856028346</v>
      </c>
      <c r="F513" s="285">
        <f t="shared" si="24"/>
        <v>0.41149369615295073</v>
      </c>
    </row>
    <row r="514" spans="2:6" x14ac:dyDescent="0.25">
      <c r="B514" s="235">
        <v>51</v>
      </c>
      <c r="C514" s="236">
        <v>22.003306436858217</v>
      </c>
      <c r="D514" s="285">
        <f t="shared" si="25"/>
        <v>4.5447715000000104E-2</v>
      </c>
      <c r="E514" s="236">
        <v>2.4242870219471606</v>
      </c>
      <c r="F514" s="285">
        <f t="shared" si="24"/>
        <v>0.41249241156140459</v>
      </c>
    </row>
    <row r="515" spans="2:6" x14ac:dyDescent="0.25">
      <c r="B515" s="241">
        <v>51.1</v>
      </c>
      <c r="C515" s="242">
        <v>21.970352079824373</v>
      </c>
      <c r="D515" s="284">
        <f t="shared" si="25"/>
        <v>4.5515884150000102E-2</v>
      </c>
      <c r="E515" s="242">
        <v>2.4184171831863468</v>
      </c>
      <c r="F515" s="284">
        <f t="shared" si="24"/>
        <v>0.41349358867954539</v>
      </c>
    </row>
    <row r="516" spans="2:6" x14ac:dyDescent="0.25">
      <c r="B516" s="241">
        <v>51.2</v>
      </c>
      <c r="C516" s="242">
        <v>21.937220868607888</v>
      </c>
      <c r="D516" s="284">
        <f t="shared" si="25"/>
        <v>4.5584625600000123E-2</v>
      </c>
      <c r="E516" s="242">
        <v>2.4125614106977959</v>
      </c>
      <c r="F516" s="284">
        <f t="shared" si="24"/>
        <v>0.4144972209062921</v>
      </c>
    </row>
    <row r="517" spans="2:6" x14ac:dyDescent="0.25">
      <c r="B517" s="241">
        <v>51.3</v>
      </c>
      <c r="C517" s="242">
        <v>21.903914848040326</v>
      </c>
      <c r="D517" s="284">
        <f t="shared" si="25"/>
        <v>4.565393935000011E-2</v>
      </c>
      <c r="E517" s="242">
        <v>2.4067197443273831</v>
      </c>
      <c r="F517" s="284">
        <f t="shared" ref="F517:F580" si="26">1/E517</f>
        <v>0.41550330168562044</v>
      </c>
    </row>
    <row r="518" spans="2:6" x14ac:dyDescent="0.25">
      <c r="B518" s="241">
        <v>51.4</v>
      </c>
      <c r="C518" s="242">
        <v>21.870436063733145</v>
      </c>
      <c r="D518" s="284">
        <f t="shared" ref="D518:D581" si="27">1/C518</f>
        <v>4.5723825400000112E-2</v>
      </c>
      <c r="E518" s="242">
        <v>2.4008922224130429</v>
      </c>
      <c r="F518" s="284">
        <f t="shared" si="26"/>
        <v>0.41651182450619922</v>
      </c>
    </row>
    <row r="519" spans="2:6" x14ac:dyDescent="0.25">
      <c r="B519" s="241">
        <v>51.5</v>
      </c>
      <c r="C519" s="242">
        <v>21.836786561816186</v>
      </c>
      <c r="D519" s="284">
        <f t="shared" si="27"/>
        <v>4.5794283750000123E-2</v>
      </c>
      <c r="E519" s="242">
        <v>2.395078881808014</v>
      </c>
      <c r="F519" s="284">
        <f t="shared" si="26"/>
        <v>0.41752278290104289</v>
      </c>
    </row>
    <row r="520" spans="2:6" x14ac:dyDescent="0.25">
      <c r="B520" s="241">
        <v>51.6</v>
      </c>
      <c r="C520" s="242">
        <v>21.802968388678419</v>
      </c>
      <c r="D520" s="284">
        <f t="shared" si="27"/>
        <v>4.5865314400000134E-2</v>
      </c>
      <c r="E520" s="242">
        <v>2.3892797579039144</v>
      </c>
      <c r="F520" s="284">
        <f t="shared" si="26"/>
        <v>0.4185361704471508</v>
      </c>
    </row>
    <row r="521" spans="2:6" x14ac:dyDescent="0.25">
      <c r="B521" s="241">
        <v>51.7</v>
      </c>
      <c r="C521" s="242">
        <v>21.768983590711002</v>
      </c>
      <c r="D521" s="284">
        <f t="shared" si="27"/>
        <v>4.5936917350000113E-2</v>
      </c>
      <c r="E521" s="242">
        <v>2.3834948846535005</v>
      </c>
      <c r="F521" s="284">
        <f t="shared" si="26"/>
        <v>0.41955198076515887</v>
      </c>
    </row>
    <row r="522" spans="2:6" x14ac:dyDescent="0.25">
      <c r="B522" s="241">
        <v>51.8</v>
      </c>
      <c r="C522" s="242">
        <v>21.734834214052661</v>
      </c>
      <c r="D522" s="284">
        <f t="shared" si="27"/>
        <v>4.6009092600000134E-2</v>
      </c>
      <c r="E522" s="242">
        <v>2.3777242945931221</v>
      </c>
      <c r="F522" s="284">
        <f t="shared" si="26"/>
        <v>0.42057020751900115</v>
      </c>
    </row>
    <row r="523" spans="2:6" x14ac:dyDescent="0.25">
      <c r="B523" s="241">
        <v>51.9</v>
      </c>
      <c r="C523" s="242">
        <v>21.700522304337653</v>
      </c>
      <c r="D523" s="284">
        <f t="shared" si="27"/>
        <v>4.6081840150000122E-2</v>
      </c>
      <c r="E523" s="242">
        <v>2.3719680188650063</v>
      </c>
      <c r="F523" s="284">
        <f t="shared" si="26"/>
        <v>0.42159084441555961</v>
      </c>
    </row>
    <row r="524" spans="2:6" x14ac:dyDescent="0.25">
      <c r="B524" s="241">
        <v>52</v>
      </c>
      <c r="C524" s="242">
        <v>21.666049906445938</v>
      </c>
      <c r="D524" s="284">
        <f t="shared" si="27"/>
        <v>4.6155160000000126E-2</v>
      </c>
      <c r="E524" s="242">
        <v>2.3662260872392107</v>
      </c>
      <c r="F524" s="284">
        <f t="shared" si="26"/>
        <v>0.42261388520432885</v>
      </c>
    </row>
    <row r="525" spans="2:6" x14ac:dyDescent="0.25">
      <c r="B525" s="235">
        <v>52.1</v>
      </c>
      <c r="C525" s="236">
        <v>21.63141906425605</v>
      </c>
      <c r="D525" s="285">
        <f t="shared" si="27"/>
        <v>4.622905215000013E-2</v>
      </c>
      <c r="E525" s="236">
        <v>2.3604985281353117</v>
      </c>
      <c r="F525" s="285">
        <f t="shared" si="26"/>
        <v>0.42363932367708584</v>
      </c>
    </row>
    <row r="526" spans="2:6" x14ac:dyDescent="0.25">
      <c r="B526" s="235">
        <v>52.2</v>
      </c>
      <c r="C526" s="236">
        <v>21.596631820400383</v>
      </c>
      <c r="D526" s="285">
        <f t="shared" si="27"/>
        <v>4.6303516600000122E-2</v>
      </c>
      <c r="E526" s="236">
        <v>2.3547853686439182</v>
      </c>
      <c r="F526" s="285">
        <f t="shared" si="26"/>
        <v>0.42466715366754781</v>
      </c>
    </row>
    <row r="527" spans="2:6" x14ac:dyDescent="0.25">
      <c r="B527" s="235">
        <v>52.3</v>
      </c>
      <c r="C527" s="236">
        <v>21.561690216023031</v>
      </c>
      <c r="D527" s="285">
        <f t="shared" si="27"/>
        <v>4.6378553350000129E-2</v>
      </c>
      <c r="E527" s="236">
        <v>2.3490866345478207</v>
      </c>
      <c r="F527" s="285">
        <f t="shared" si="26"/>
        <v>0.4256973690510531</v>
      </c>
    </row>
    <row r="528" spans="2:6" x14ac:dyDescent="0.25">
      <c r="B528" s="235">
        <v>52.4</v>
      </c>
      <c r="C528" s="236">
        <v>21.526596290540304</v>
      </c>
      <c r="D528" s="285">
        <f t="shared" si="27"/>
        <v>4.6454162400000144E-2</v>
      </c>
      <c r="E528" s="236">
        <v>2.3434023503429793</v>
      </c>
      <c r="F528" s="285">
        <f t="shared" si="26"/>
        <v>0.42672996374422878</v>
      </c>
    </row>
    <row r="529" spans="2:6" x14ac:dyDescent="0.25">
      <c r="B529" s="235">
        <v>52.5</v>
      </c>
      <c r="C529" s="236">
        <v>21.491352081403811</v>
      </c>
      <c r="D529" s="285">
        <f t="shared" si="27"/>
        <v>4.6530343750000126E-2</v>
      </c>
      <c r="E529" s="236">
        <v>2.3377325392591795</v>
      </c>
      <c r="F529" s="285">
        <f t="shared" si="26"/>
        <v>0.42776493170467528</v>
      </c>
    </row>
    <row r="530" spans="2:6" x14ac:dyDescent="0.25">
      <c r="B530" s="235">
        <v>52.6</v>
      </c>
      <c r="C530" s="236">
        <v>21.45595962386615</v>
      </c>
      <c r="D530" s="285">
        <f t="shared" si="27"/>
        <v>4.6607097400000137E-2</v>
      </c>
      <c r="E530" s="236">
        <v>2.3320772232805207</v>
      </c>
      <c r="F530" s="285">
        <f t="shared" si="26"/>
        <v>0.42880226693064016</v>
      </c>
    </row>
    <row r="531" spans="2:6" x14ac:dyDescent="0.25">
      <c r="B531" s="235">
        <v>52.7</v>
      </c>
      <c r="C531" s="236">
        <v>21.420420950749453</v>
      </c>
      <c r="D531" s="285">
        <f t="shared" si="27"/>
        <v>4.6684423350000143E-2</v>
      </c>
      <c r="E531" s="236">
        <v>2.3264364231655823</v>
      </c>
      <c r="F531" s="285">
        <f t="shared" si="26"/>
        <v>0.4298419634607078</v>
      </c>
    </row>
    <row r="532" spans="2:6" x14ac:dyDescent="0.25">
      <c r="B532" s="235">
        <v>52.8</v>
      </c>
      <c r="C532" s="236">
        <v>21.384738092216466</v>
      </c>
      <c r="D532" s="285">
        <f t="shared" si="27"/>
        <v>4.6762321600000149E-2</v>
      </c>
      <c r="E532" s="236">
        <v>2.3208101584674039</v>
      </c>
      <c r="F532" s="285">
        <f t="shared" si="26"/>
        <v>0.43088401537348109</v>
      </c>
    </row>
    <row r="533" spans="2:6" x14ac:dyDescent="0.25">
      <c r="B533" s="235">
        <v>52.9</v>
      </c>
      <c r="C533" s="236">
        <v>21.348913075544491</v>
      </c>
      <c r="D533" s="285">
        <f t="shared" si="27"/>
        <v>4.684079215000015E-2</v>
      </c>
      <c r="E533" s="236">
        <v>2.3151984475531533</v>
      </c>
      <c r="F533" s="285">
        <f t="shared" si="26"/>
        <v>0.43192841678727911</v>
      </c>
    </row>
    <row r="534" spans="2:6" x14ac:dyDescent="0.25">
      <c r="B534" s="235">
        <v>53</v>
      </c>
      <c r="C534" s="236">
        <v>21.312947924902062</v>
      </c>
      <c r="D534" s="285">
        <f t="shared" si="27"/>
        <v>4.6919835000000132E-2</v>
      </c>
      <c r="E534" s="236">
        <v>2.3096013076236184</v>
      </c>
      <c r="F534" s="285">
        <f t="shared" si="26"/>
        <v>0.43297516185982515</v>
      </c>
    </row>
    <row r="535" spans="2:6" x14ac:dyDescent="0.25">
      <c r="B535" s="241">
        <v>53.1</v>
      </c>
      <c r="C535" s="242">
        <v>21.276844661128379</v>
      </c>
      <c r="D535" s="284">
        <f t="shared" si="27"/>
        <v>4.6999450150000142E-2</v>
      </c>
      <c r="E535" s="242">
        <v>2.3040187547324447</v>
      </c>
      <c r="F535" s="284">
        <f t="shared" si="26"/>
        <v>0.43402424478794033</v>
      </c>
    </row>
    <row r="536" spans="2:6" x14ac:dyDescent="0.25">
      <c r="B536" s="241">
        <v>53.2</v>
      </c>
      <c r="C536" s="242">
        <v>21.240605301515682</v>
      </c>
      <c r="D536" s="284">
        <f t="shared" si="27"/>
        <v>4.707963760000014E-2</v>
      </c>
      <c r="E536" s="242">
        <v>2.2984508038050775</v>
      </c>
      <c r="F536" s="284">
        <f t="shared" si="26"/>
        <v>0.43507565980725077</v>
      </c>
    </row>
    <row r="537" spans="2:6" x14ac:dyDescent="0.25">
      <c r="B537" s="241">
        <v>53.3</v>
      </c>
      <c r="C537" s="242">
        <v>21.204231859594298</v>
      </c>
      <c r="D537" s="284">
        <f t="shared" si="27"/>
        <v>4.7160397350000167E-2</v>
      </c>
      <c r="E537" s="242">
        <v>2.2928974686575456</v>
      </c>
      <c r="F537" s="284">
        <f t="shared" si="26"/>
        <v>0.43612940119188315</v>
      </c>
    </row>
    <row r="538" spans="2:6" x14ac:dyDescent="0.25">
      <c r="B538" s="241">
        <v>53.4</v>
      </c>
      <c r="C538" s="242">
        <v>21.167726344920734</v>
      </c>
      <c r="D538" s="284">
        <f t="shared" si="27"/>
        <v>4.7241729400000168E-2</v>
      </c>
      <c r="E538" s="242">
        <v>2.2873587620149642</v>
      </c>
      <c r="F538" s="284">
        <f t="shared" si="26"/>
        <v>0.43718546325417135</v>
      </c>
    </row>
    <row r="539" spans="2:6" x14ac:dyDescent="0.25">
      <c r="B539" s="241">
        <v>53.5</v>
      </c>
      <c r="C539" s="242">
        <v>21.131090762868496</v>
      </c>
      <c r="D539" s="284">
        <f t="shared" si="27"/>
        <v>4.7323633750000149E-2</v>
      </c>
      <c r="E539" s="242">
        <v>2.2818346955298012</v>
      </c>
      <c r="F539" s="284">
        <f t="shared" si="26"/>
        <v>0.4382438403443672</v>
      </c>
    </row>
    <row r="540" spans="2:6" x14ac:dyDescent="0.25">
      <c r="B540" s="241">
        <v>53.6</v>
      </c>
      <c r="C540" s="242">
        <v>21.094327114421876</v>
      </c>
      <c r="D540" s="284">
        <f t="shared" si="27"/>
        <v>4.7406110400000145E-2</v>
      </c>
      <c r="E540" s="242">
        <v>2.2763252797999574</v>
      </c>
      <c r="F540" s="284">
        <f t="shared" si="26"/>
        <v>0.43930452685034521</v>
      </c>
    </row>
    <row r="541" spans="2:6" x14ac:dyDescent="0.25">
      <c r="B541" s="241">
        <v>53.7</v>
      </c>
      <c r="C541" s="242">
        <v>21.057437395972698</v>
      </c>
      <c r="D541" s="284">
        <f t="shared" si="27"/>
        <v>4.7489159350000164E-2</v>
      </c>
      <c r="E541" s="242">
        <v>2.2708305243865627</v>
      </c>
      <c r="F541" s="284">
        <f t="shared" si="26"/>
        <v>0.44036751719732048</v>
      </c>
    </row>
    <row r="542" spans="2:6" x14ac:dyDescent="0.25">
      <c r="B542" s="241">
        <v>53.8</v>
      </c>
      <c r="C542" s="242">
        <v>21.020423599119969</v>
      </c>
      <c r="D542" s="284">
        <f t="shared" si="27"/>
        <v>4.7572780600000163E-2</v>
      </c>
      <c r="E542" s="242">
        <v>2.265350437831569</v>
      </c>
      <c r="F542" s="284">
        <f t="shared" si="26"/>
        <v>0.44143280584756528</v>
      </c>
    </row>
    <row r="543" spans="2:6" x14ac:dyDescent="0.25">
      <c r="B543" s="241">
        <v>53.9</v>
      </c>
      <c r="C543" s="242">
        <v>20.983287710472414</v>
      </c>
      <c r="D543" s="284">
        <f t="shared" si="27"/>
        <v>4.7656974150000163E-2</v>
      </c>
      <c r="E543" s="242">
        <v>2.2598850276751485</v>
      </c>
      <c r="F543" s="284">
        <f t="shared" si="26"/>
        <v>0.44250038730012192</v>
      </c>
    </row>
    <row r="544" spans="2:6" x14ac:dyDescent="0.25">
      <c r="B544" s="241">
        <v>54</v>
      </c>
      <c r="C544" s="242">
        <v>20.946031711454093</v>
      </c>
      <c r="D544" s="284">
        <f t="shared" si="27"/>
        <v>4.7741740000000171E-2</v>
      </c>
      <c r="E544" s="242">
        <v>2.2544343004727847</v>
      </c>
      <c r="F544" s="284">
        <f t="shared" si="26"/>
        <v>0.44357025609053535</v>
      </c>
    </row>
    <row r="545" spans="2:6" x14ac:dyDescent="0.25">
      <c r="B545" s="235">
        <v>54.1</v>
      </c>
      <c r="C545" s="236">
        <v>20.908657578112926</v>
      </c>
      <c r="D545" s="285">
        <f t="shared" si="27"/>
        <v>4.782707815000016E-2</v>
      </c>
      <c r="E545" s="236">
        <v>2.2489982618122752</v>
      </c>
      <c r="F545" s="285">
        <f t="shared" si="26"/>
        <v>0.44464240679056177</v>
      </c>
    </row>
    <row r="546" spans="2:6" x14ac:dyDescent="0.25">
      <c r="B546" s="235">
        <v>54.2</v>
      </c>
      <c r="C546" s="236">
        <v>20.87116728093218</v>
      </c>
      <c r="D546" s="285">
        <f t="shared" si="27"/>
        <v>4.7912988600000164E-2</v>
      </c>
      <c r="E546" s="236">
        <v>2.2435769163303538</v>
      </c>
      <c r="F546" s="285">
        <f t="shared" si="26"/>
        <v>0.44571683400791229</v>
      </c>
    </row>
    <row r="547" spans="2:6" x14ac:dyDescent="0.25">
      <c r="B547" s="235">
        <v>54.3</v>
      </c>
      <c r="C547" s="236">
        <v>20.83356278464505</v>
      </c>
      <c r="D547" s="285">
        <f t="shared" si="27"/>
        <v>4.7999471350000177E-2</v>
      </c>
      <c r="E547" s="236">
        <v>2.2381702677292368</v>
      </c>
      <c r="F547" s="285">
        <f t="shared" si="26"/>
        <v>0.44679353238597092</v>
      </c>
    </row>
    <row r="548" spans="2:6" x14ac:dyDescent="0.25">
      <c r="B548" s="235">
        <v>54.4</v>
      </c>
      <c r="C548" s="236">
        <v>20.795846048052166</v>
      </c>
      <c r="D548" s="285">
        <f t="shared" si="27"/>
        <v>4.8086526400000183E-2</v>
      </c>
      <c r="E548" s="236">
        <v>2.2327783187928865</v>
      </c>
      <c r="F548" s="285">
        <f t="shared" si="26"/>
        <v>0.4478724966035289</v>
      </c>
    </row>
    <row r="549" spans="2:6" x14ac:dyDescent="0.25">
      <c r="B549" s="235">
        <v>54.5</v>
      </c>
      <c r="C549" s="236">
        <v>20.758019023842138</v>
      </c>
      <c r="D549" s="285">
        <f t="shared" si="27"/>
        <v>4.8174153750000191E-2</v>
      </c>
      <c r="E549" s="236">
        <v>2.2274010714030519</v>
      </c>
      <c r="F549" s="285">
        <f t="shared" si="26"/>
        <v>0.44895372137452311</v>
      </c>
    </row>
    <row r="550" spans="2:6" x14ac:dyDescent="0.25">
      <c r="B550" s="235">
        <v>54.6</v>
      </c>
      <c r="C550" s="236">
        <v>20.720083658415138</v>
      </c>
      <c r="D550" s="285">
        <f t="shared" si="27"/>
        <v>4.826235340000018E-2</v>
      </c>
      <c r="E550" s="236">
        <v>2.2220385265551603</v>
      </c>
      <c r="F550" s="285">
        <f t="shared" si="26"/>
        <v>0.45003720144776516</v>
      </c>
    </row>
    <row r="551" spans="2:6" x14ac:dyDescent="0.25">
      <c r="B551" s="235">
        <v>54.7</v>
      </c>
      <c r="C551" s="236">
        <v>20.682041891709478</v>
      </c>
      <c r="D551" s="285">
        <f t="shared" si="27"/>
        <v>4.835112535000019E-2</v>
      </c>
      <c r="E551" s="236">
        <v>2.2166906843738978</v>
      </c>
      <c r="F551" s="285">
        <f t="shared" si="26"/>
        <v>0.45112293160669326</v>
      </c>
    </row>
    <row r="552" spans="2:6" x14ac:dyDescent="0.25">
      <c r="B552" s="235">
        <v>54.8</v>
      </c>
      <c r="C552" s="236">
        <v>20.64389565703129</v>
      </c>
      <c r="D552" s="285">
        <f t="shared" si="27"/>
        <v>4.8440469600000181E-2</v>
      </c>
      <c r="E552" s="236">
        <v>2.2113575441287123</v>
      </c>
      <c r="F552" s="285">
        <f t="shared" si="26"/>
        <v>0.4522109066691003</v>
      </c>
    </row>
    <row r="553" spans="2:6" x14ac:dyDescent="0.25">
      <c r="B553" s="235">
        <v>54.9</v>
      </c>
      <c r="C553" s="236">
        <v>20.605646880887139</v>
      </c>
      <c r="D553" s="285">
        <f t="shared" si="27"/>
        <v>4.8530386150000195E-2</v>
      </c>
      <c r="E553" s="236">
        <v>2.2060391042489917</v>
      </c>
      <c r="F553" s="285">
        <f t="shared" si="26"/>
        <v>0.453301121486889</v>
      </c>
    </row>
    <row r="554" spans="2:6" x14ac:dyDescent="0.25">
      <c r="B554" s="235">
        <v>55</v>
      </c>
      <c r="C554" s="236">
        <v>20.567297482819797</v>
      </c>
      <c r="D554" s="285">
        <f t="shared" si="27"/>
        <v>4.8620875000000195E-2</v>
      </c>
      <c r="E554" s="236">
        <v>2.2007353623391142</v>
      </c>
      <c r="F554" s="285">
        <f t="shared" si="26"/>
        <v>0.45439357094581401</v>
      </c>
    </row>
    <row r="555" spans="2:6" x14ac:dyDescent="0.25">
      <c r="B555" s="241">
        <v>55.1</v>
      </c>
      <c r="C555" s="242">
        <v>20.528849375246924</v>
      </c>
      <c r="D555" s="284">
        <f t="shared" si="27"/>
        <v>4.8711936150000218E-2</v>
      </c>
      <c r="E555" s="242">
        <v>2.1954463151932804</v>
      </c>
      <c r="F555" s="284">
        <f t="shared" si="26"/>
        <v>0.45548824996522996</v>
      </c>
    </row>
    <row r="556" spans="2:6" x14ac:dyDescent="0.25">
      <c r="B556" s="241">
        <v>55.2</v>
      </c>
      <c r="C556" s="242">
        <v>20.490304463302945</v>
      </c>
      <c r="D556" s="284">
        <f t="shared" si="27"/>
        <v>4.88035696000002E-2</v>
      </c>
      <c r="E556" s="242">
        <v>2.1901719588101263</v>
      </c>
      <c r="F556" s="284">
        <f t="shared" si="26"/>
        <v>0.45658515349784623</v>
      </c>
    </row>
    <row r="557" spans="2:6" x14ac:dyDescent="0.25">
      <c r="B557" s="241">
        <v>55.3</v>
      </c>
      <c r="C557" s="242">
        <v>20.451664644683781</v>
      </c>
      <c r="D557" s="284">
        <f t="shared" si="27"/>
        <v>4.8895775350000212E-2</v>
      </c>
      <c r="E557" s="242">
        <v>2.1849122884071774</v>
      </c>
      <c r="F557" s="284">
        <f t="shared" si="26"/>
        <v>0.45768427652947563</v>
      </c>
    </row>
    <row r="558" spans="2:6" x14ac:dyDescent="0.25">
      <c r="B558" s="241">
        <v>55.4</v>
      </c>
      <c r="C558" s="242">
        <v>20.412931809494822</v>
      </c>
      <c r="D558" s="284">
        <f t="shared" si="27"/>
        <v>4.8988553400000211E-2</v>
      </c>
      <c r="E558" s="242">
        <v>2.1796672984350418</v>
      </c>
      <c r="F558" s="284">
        <f t="shared" si="26"/>
        <v>0.45878561407880014</v>
      </c>
    </row>
    <row r="559" spans="2:6" x14ac:dyDescent="0.25">
      <c r="B559" s="241">
        <v>55.5</v>
      </c>
      <c r="C559" s="242">
        <v>20.374107840101775</v>
      </c>
      <c r="D559" s="284">
        <f t="shared" si="27"/>
        <v>4.9081903750000211E-2</v>
      </c>
      <c r="E559" s="242">
        <v>2.174436982591494</v>
      </c>
      <c r="F559" s="284">
        <f t="shared" si="26"/>
        <v>0.45988916119712053</v>
      </c>
    </row>
    <row r="560" spans="2:6" x14ac:dyDescent="0.25">
      <c r="B560" s="241">
        <v>55.6</v>
      </c>
      <c r="C560" s="242">
        <v>20.335194610984626</v>
      </c>
      <c r="D560" s="284">
        <f t="shared" si="27"/>
        <v>4.9175826400000219E-2</v>
      </c>
      <c r="E560" s="242">
        <v>2.1692213338353281</v>
      </c>
      <c r="F560" s="284">
        <f t="shared" si="26"/>
        <v>0.46099491296811712</v>
      </c>
    </row>
    <row r="561" spans="2:6" x14ac:dyDescent="0.25">
      <c r="B561" s="241">
        <v>55.7</v>
      </c>
      <c r="C561" s="242">
        <v>20.296193988594634</v>
      </c>
      <c r="D561" s="284">
        <f t="shared" si="27"/>
        <v>4.9270321350000201E-2</v>
      </c>
      <c r="E561" s="242">
        <v>2.1640203443999955</v>
      </c>
      <c r="F561" s="284">
        <f t="shared" si="26"/>
        <v>0.46210286450761801</v>
      </c>
    </row>
    <row r="562" spans="2:6" x14ac:dyDescent="0.25">
      <c r="B562" s="241">
        <v>55.8</v>
      </c>
      <c r="C562" s="242">
        <v>20.257107831214274</v>
      </c>
      <c r="D562" s="284">
        <f t="shared" si="27"/>
        <v>4.9365388600000205E-2</v>
      </c>
      <c r="E562" s="242">
        <v>2.1588340058070941</v>
      </c>
      <c r="F562" s="284">
        <f t="shared" si="26"/>
        <v>0.46321301096336193</v>
      </c>
    </row>
    <row r="563" spans="2:6" x14ac:dyDescent="0.25">
      <c r="B563" s="241">
        <v>55.9</v>
      </c>
      <c r="C563" s="242">
        <v>20.217937988820307</v>
      </c>
      <c r="D563" s="284">
        <f t="shared" si="27"/>
        <v>4.9461028150000218E-2</v>
      </c>
      <c r="E563" s="242">
        <v>2.1536623088796651</v>
      </c>
      <c r="F563" s="284">
        <f t="shared" si="26"/>
        <v>0.46432534751476423</v>
      </c>
    </row>
    <row r="564" spans="2:6" x14ac:dyDescent="0.25">
      <c r="B564" s="241">
        <v>56</v>
      </c>
      <c r="C564" s="242">
        <v>20.178686302949792</v>
      </c>
      <c r="D564" s="284">
        <f t="shared" si="27"/>
        <v>4.9557240000000218E-2</v>
      </c>
      <c r="E564" s="242">
        <v>2.1485052437553098</v>
      </c>
      <c r="F564" s="284">
        <f t="shared" si="26"/>
        <v>0.46543986937268494</v>
      </c>
    </row>
    <row r="565" spans="2:6" x14ac:dyDescent="0.25">
      <c r="B565" s="235">
        <v>56.1</v>
      </c>
      <c r="C565" s="236">
        <v>20.139354606569093</v>
      </c>
      <c r="D565" s="285">
        <f t="shared" si="27"/>
        <v>4.9654024150000226E-2</v>
      </c>
      <c r="E565" s="236">
        <v>2.1433627998991023</v>
      </c>
      <c r="F565" s="285">
        <f t="shared" si="26"/>
        <v>0.46655657177920346</v>
      </c>
    </row>
    <row r="566" spans="2:6" x14ac:dyDescent="0.25">
      <c r="B566" s="235">
        <v>56.2</v>
      </c>
      <c r="C566" s="236">
        <v>20.099944723945917</v>
      </c>
      <c r="D566" s="285">
        <f t="shared" si="27"/>
        <v>4.9751380600000235E-2</v>
      </c>
      <c r="E566" s="236">
        <v>2.138234966116316</v>
      </c>
      <c r="F566" s="285">
        <f t="shared" si="26"/>
        <v>0.4676754500073973</v>
      </c>
    </row>
    <row r="567" spans="2:6" x14ac:dyDescent="0.25">
      <c r="B567" s="235">
        <v>56.3</v>
      </c>
      <c r="C567" s="236">
        <v>20.060458470524335</v>
      </c>
      <c r="D567" s="285">
        <f t="shared" si="27"/>
        <v>4.9849309350000232E-2</v>
      </c>
      <c r="E567" s="236">
        <v>2.1331217305650898</v>
      </c>
      <c r="F567" s="285">
        <f t="shared" si="26"/>
        <v>0.46879649936109735</v>
      </c>
    </row>
    <row r="568" spans="2:6" x14ac:dyDescent="0.25">
      <c r="B568" s="235">
        <v>56.4</v>
      </c>
      <c r="C568" s="236">
        <v>20.02089765280272</v>
      </c>
      <c r="D568" s="285">
        <f t="shared" si="27"/>
        <v>4.9947810400000237E-2</v>
      </c>
      <c r="E568" s="236">
        <v>2.1280230807686906</v>
      </c>
      <c r="F568" s="285">
        <f t="shared" si="26"/>
        <v>0.46991971517469494</v>
      </c>
    </row>
    <row r="569" spans="2:6" x14ac:dyDescent="0.25">
      <c r="B569" s="235">
        <v>56.5</v>
      </c>
      <c r="C569" s="236">
        <v>19.981264068214742</v>
      </c>
      <c r="D569" s="285">
        <f t="shared" si="27"/>
        <v>5.0046883750000236E-2</v>
      </c>
      <c r="E569" s="236">
        <v>2.1229390036278462</v>
      </c>
      <c r="F569" s="285">
        <f t="shared" si="26"/>
        <v>0.47104509281289803</v>
      </c>
    </row>
    <row r="570" spans="2:6" x14ac:dyDescent="0.25">
      <c r="B570" s="235">
        <v>56.6</v>
      </c>
      <c r="C570" s="236">
        <v>19.941559505013224</v>
      </c>
      <c r="D570" s="285">
        <f t="shared" si="27"/>
        <v>5.0146529400000243E-2</v>
      </c>
      <c r="E570" s="236">
        <v>2.1178694854327658</v>
      </c>
      <c r="F570" s="285">
        <f t="shared" si="26"/>
        <v>0.47217262767051948</v>
      </c>
    </row>
    <row r="571" spans="2:6" x14ac:dyDescent="0.25">
      <c r="B571" s="235">
        <v>56.7</v>
      </c>
      <c r="C571" s="236">
        <v>19.901785742157006</v>
      </c>
      <c r="D571" s="285">
        <f t="shared" si="27"/>
        <v>5.0246747350000232E-2</v>
      </c>
      <c r="E571" s="236">
        <v>2.1128145118749844</v>
      </c>
      <c r="F571" s="285">
        <f t="shared" si="26"/>
        <v>0.47330231517227017</v>
      </c>
    </row>
    <row r="572" spans="2:6" x14ac:dyDescent="0.25">
      <c r="B572" s="235">
        <v>56.8</v>
      </c>
      <c r="C572" s="236">
        <v>19.861944549200661</v>
      </c>
      <c r="D572" s="285">
        <f t="shared" si="27"/>
        <v>5.0347537600000235E-2</v>
      </c>
      <c r="E572" s="236">
        <v>2.1077740680591313</v>
      </c>
      <c r="F572" s="285">
        <f t="shared" si="26"/>
        <v>0.47443415077253248</v>
      </c>
    </row>
    <row r="573" spans="2:6" x14ac:dyDescent="0.25">
      <c r="B573" s="235">
        <v>56.9</v>
      </c>
      <c r="C573" s="236">
        <v>19.822037686187201</v>
      </c>
      <c r="D573" s="285">
        <f t="shared" si="27"/>
        <v>5.0448900150000246E-2</v>
      </c>
      <c r="E573" s="236">
        <v>2.1027481385144631</v>
      </c>
      <c r="F573" s="285">
        <f t="shared" si="26"/>
        <v>0.47556812995515196</v>
      </c>
    </row>
    <row r="574" spans="2:6" x14ac:dyDescent="0.25">
      <c r="B574" s="235">
        <v>57</v>
      </c>
      <c r="C574" s="236">
        <v>19.782066903543633</v>
      </c>
      <c r="D574" s="285">
        <f t="shared" si="27"/>
        <v>5.0550835000000245E-2</v>
      </c>
      <c r="E574" s="236">
        <v>2.0977367072062307</v>
      </c>
      <c r="F574" s="285">
        <f t="shared" si="26"/>
        <v>0.47670424823323115</v>
      </c>
    </row>
    <row r="575" spans="2:6" x14ac:dyDescent="0.25">
      <c r="B575" s="241">
        <v>57.1</v>
      </c>
      <c r="C575" s="242">
        <v>19.74203394197939</v>
      </c>
      <c r="D575" s="284">
        <f t="shared" si="27"/>
        <v>5.0653342150000238E-2</v>
      </c>
      <c r="E575" s="242">
        <v>2.0927397575469318</v>
      </c>
      <c r="F575" s="284">
        <f t="shared" si="26"/>
        <v>0.47784250114891508</v>
      </c>
    </row>
    <row r="576" spans="2:6" x14ac:dyDescent="0.25">
      <c r="B576" s="241">
        <v>57.2</v>
      </c>
      <c r="C576" s="242">
        <v>19.701940532387635</v>
      </c>
      <c r="D576" s="284">
        <f t="shared" si="27"/>
        <v>5.075642160000024E-2</v>
      </c>
      <c r="E576" s="242">
        <v>2.087757272407361</v>
      </c>
      <c r="F576" s="284">
        <f t="shared" si="26"/>
        <v>0.47898288427318725</v>
      </c>
    </row>
    <row r="577" spans="2:6" x14ac:dyDescent="0.25">
      <c r="B577" s="241">
        <v>57.3</v>
      </c>
      <c r="C577" s="242">
        <v>19.661788395749429</v>
      </c>
      <c r="D577" s="284">
        <f t="shared" si="27"/>
        <v>5.0860073350000264E-2</v>
      </c>
      <c r="E577" s="242">
        <v>2.0827892341275036</v>
      </c>
      <c r="F577" s="284">
        <f t="shared" si="26"/>
        <v>0.48012539320566811</v>
      </c>
    </row>
    <row r="578" spans="2:6" x14ac:dyDescent="0.25">
      <c r="B578" s="241">
        <v>57.4</v>
      </c>
      <c r="C578" s="242">
        <v>19.621579243040738</v>
      </c>
      <c r="D578" s="284">
        <f t="shared" si="27"/>
        <v>5.0964297400000254E-2</v>
      </c>
      <c r="E578" s="242">
        <v>2.0778356245273248</v>
      </c>
      <c r="F578" s="284">
        <f t="shared" si="26"/>
        <v>0.48127002357440302</v>
      </c>
    </row>
    <row r="579" spans="2:6" x14ac:dyDescent="0.25">
      <c r="B579" s="241">
        <v>57.5</v>
      </c>
      <c r="C579" s="242">
        <v>19.58131477514215</v>
      </c>
      <c r="D579" s="284">
        <f t="shared" si="27"/>
        <v>5.1069093750000273E-2</v>
      </c>
      <c r="E579" s="242">
        <v>2.0728964249172974</v>
      </c>
      <c r="F579" s="284">
        <f t="shared" si="26"/>
        <v>0.48241677103567637</v>
      </c>
    </row>
    <row r="580" spans="2:6" x14ac:dyDescent="0.25">
      <c r="B580" s="241">
        <v>57.6</v>
      </c>
      <c r="C580" s="242">
        <v>19.540996682751569</v>
      </c>
      <c r="D580" s="284">
        <f t="shared" si="27"/>
        <v>5.1174462400000259E-2</v>
      </c>
      <c r="E580" s="242">
        <v>2.0679716161089372</v>
      </c>
      <c r="F580" s="284">
        <f t="shared" si="26"/>
        <v>0.48356563127379099</v>
      </c>
    </row>
    <row r="581" spans="2:6" x14ac:dyDescent="0.25">
      <c r="B581" s="241">
        <v>57.7</v>
      </c>
      <c r="C581" s="242">
        <v>19.500626646299477</v>
      </c>
      <c r="D581" s="284">
        <f t="shared" si="27"/>
        <v>5.128040335000026E-2</v>
      </c>
      <c r="E581" s="242">
        <v>2.0630611784249924</v>
      </c>
      <c r="F581" s="284">
        <f t="shared" ref="F581:F644" si="28">1/E581</f>
        <v>0.484716600000894</v>
      </c>
    </row>
    <row r="582" spans="2:6" x14ac:dyDescent="0.25">
      <c r="B582" s="241">
        <v>57.8</v>
      </c>
      <c r="C582" s="242">
        <v>19.460206335867106</v>
      </c>
      <c r="D582" s="284">
        <f t="shared" ref="D582:D645" si="29">1/C582</f>
        <v>5.1386916600000276E-2</v>
      </c>
      <c r="E582" s="242">
        <v>2.0581650917096597</v>
      </c>
      <c r="F582" s="284">
        <f t="shared" si="28"/>
        <v>0.48586967295676375</v>
      </c>
    </row>
    <row r="583" spans="2:6" x14ac:dyDescent="0.25">
      <c r="B583" s="241">
        <v>57.9</v>
      </c>
      <c r="C583" s="242">
        <v>19.419737411107299</v>
      </c>
      <c r="D583" s="284">
        <f t="shared" si="29"/>
        <v>5.1494002150000273E-2</v>
      </c>
      <c r="E583" s="242">
        <v>2.0532833353385498</v>
      </c>
      <c r="F583" s="284">
        <f t="shared" si="28"/>
        <v>0.48702484590862266</v>
      </c>
    </row>
    <row r="584" spans="2:6" x14ac:dyDescent="0.25">
      <c r="B584" s="241">
        <v>58</v>
      </c>
      <c r="C584" s="242">
        <v>19.379221521168013</v>
      </c>
      <c r="D584" s="284">
        <f t="shared" si="29"/>
        <v>5.1601660000000278E-2</v>
      </c>
      <c r="E584" s="242">
        <v>2.0484158882285266</v>
      </c>
      <c r="F584" s="284">
        <f t="shared" si="28"/>
        <v>0.48818211465094702</v>
      </c>
    </row>
    <row r="585" spans="2:6" x14ac:dyDescent="0.25">
      <c r="B585" s="235">
        <v>58.1</v>
      </c>
      <c r="C585" s="236">
        <v>19.338660304618625</v>
      </c>
      <c r="D585" s="285">
        <f t="shared" si="29"/>
        <v>5.1709890150000277E-2</v>
      </c>
      <c r="E585" s="236">
        <v>2.0435627288474425</v>
      </c>
      <c r="F585" s="285">
        <f t="shared" si="28"/>
        <v>0.48934147500526898</v>
      </c>
    </row>
    <row r="586" spans="2:6" x14ac:dyDescent="0.25">
      <c r="B586" s="235">
        <v>58.2</v>
      </c>
      <c r="C586" s="236">
        <v>19.298055389378828</v>
      </c>
      <c r="D586" s="285">
        <f t="shared" si="29"/>
        <v>5.1818692600000271E-2</v>
      </c>
      <c r="E586" s="236">
        <v>2.0387238352236592</v>
      </c>
      <c r="F586" s="285">
        <f t="shared" si="28"/>
        <v>0.49050292281999758</v>
      </c>
    </row>
    <row r="587" spans="2:6" x14ac:dyDescent="0.25">
      <c r="B587" s="235">
        <v>58.3</v>
      </c>
      <c r="C587" s="236">
        <v>19.257408392650191</v>
      </c>
      <c r="D587" s="285">
        <f t="shared" si="29"/>
        <v>5.1928067350000294E-2</v>
      </c>
      <c r="E587" s="236">
        <v>2.0338991849555117</v>
      </c>
      <c r="F587" s="285">
        <f t="shared" si="28"/>
        <v>0.49166645397022146</v>
      </c>
    </row>
    <row r="588" spans="2:6" x14ac:dyDescent="0.25">
      <c r="B588" s="235">
        <v>58.4</v>
      </c>
      <c r="C588" s="236">
        <v>19.216720920850406</v>
      </c>
      <c r="D588" s="285">
        <f t="shared" si="29"/>
        <v>5.2038014400000276E-2</v>
      </c>
      <c r="E588" s="236">
        <v>2.0290887552205361</v>
      </c>
      <c r="F588" s="285">
        <f t="shared" si="28"/>
        <v>0.49283206435753607</v>
      </c>
    </row>
    <row r="589" spans="2:6" x14ac:dyDescent="0.25">
      <c r="B589" s="235">
        <v>58.5</v>
      </c>
      <c r="C589" s="236">
        <v>19.175994569549985</v>
      </c>
      <c r="D589" s="285">
        <f t="shared" si="29"/>
        <v>5.2148533750000309E-2</v>
      </c>
      <c r="E589" s="236">
        <v>2.0242925227846897</v>
      </c>
      <c r="F589" s="285">
        <f t="shared" si="28"/>
        <v>0.49399974990984208</v>
      </c>
    </row>
    <row r="590" spans="2:6" x14ac:dyDescent="0.25">
      <c r="B590" s="235">
        <v>58.6</v>
      </c>
      <c r="C590" s="236">
        <v>19.135230923411758</v>
      </c>
      <c r="D590" s="285">
        <f t="shared" si="29"/>
        <v>5.2259625400000287E-2</v>
      </c>
      <c r="E590" s="236">
        <v>2.0195104640112733</v>
      </c>
      <c r="F590" s="285">
        <f t="shared" si="28"/>
        <v>0.49516950658118392</v>
      </c>
    </row>
    <row r="591" spans="2:6" x14ac:dyDescent="0.25">
      <c r="B591" s="235">
        <v>58.7</v>
      </c>
      <c r="C591" s="236">
        <v>19.094431556132665</v>
      </c>
      <c r="D591" s="285">
        <f t="shared" si="29"/>
        <v>5.237128935000028E-2</v>
      </c>
      <c r="E591" s="236">
        <v>2.0147425548698896</v>
      </c>
      <c r="F591" s="285">
        <f t="shared" si="28"/>
        <v>0.49634133035154915</v>
      </c>
    </row>
    <row r="592" spans="2:6" x14ac:dyDescent="0.25">
      <c r="B592" s="235">
        <v>58.8</v>
      </c>
      <c r="C592" s="236">
        <v>19.053598030388304</v>
      </c>
      <c r="D592" s="285">
        <f t="shared" si="29"/>
        <v>5.2483525600000309E-2</v>
      </c>
      <c r="E592" s="236">
        <v>2.0099887709451205</v>
      </c>
      <c r="F592" s="285">
        <f t="shared" si="28"/>
        <v>0.49751521722670528</v>
      </c>
    </row>
    <row r="593" spans="2:6" x14ac:dyDescent="0.25">
      <c r="B593" s="235">
        <v>58.9</v>
      </c>
      <c r="C593" s="236">
        <v>19.012731897779886</v>
      </c>
      <c r="D593" s="285">
        <f t="shared" si="29"/>
        <v>5.2596334150000285E-2</v>
      </c>
      <c r="E593" s="236">
        <v>2.0052490874451854</v>
      </c>
      <c r="F593" s="285">
        <f t="shared" si="28"/>
        <v>0.49869116323801121</v>
      </c>
    </row>
    <row r="594" spans="2:6" x14ac:dyDescent="0.25">
      <c r="B594" s="235">
        <v>59</v>
      </c>
      <c r="C594" s="236">
        <v>18.971834698783592</v>
      </c>
      <c r="D594" s="285">
        <f t="shared" si="29"/>
        <v>5.2709715000000316E-2</v>
      </c>
      <c r="E594" s="236">
        <v>2.0005234792103934</v>
      </c>
      <c r="F594" s="285">
        <f t="shared" si="28"/>
        <v>0.49986916444224888</v>
      </c>
    </row>
    <row r="595" spans="2:6" x14ac:dyDescent="0.25">
      <c r="B595" s="241">
        <v>59.1</v>
      </c>
      <c r="C595" s="242">
        <v>18.930907962702587</v>
      </c>
      <c r="D595" s="284">
        <f t="shared" si="29"/>
        <v>5.2823668150000315E-2</v>
      </c>
      <c r="E595" s="242">
        <v>1.9958119207215115</v>
      </c>
      <c r="F595" s="284">
        <f t="shared" si="28"/>
        <v>0.50104921692144577</v>
      </c>
    </row>
    <row r="596" spans="2:6" x14ac:dyDescent="0.25">
      <c r="B596" s="241">
        <v>59.2</v>
      </c>
      <c r="C596" s="242">
        <v>18.889953207621236</v>
      </c>
      <c r="D596" s="284">
        <f t="shared" si="29"/>
        <v>5.2938193600000322E-2</v>
      </c>
      <c r="E596" s="242">
        <v>1.991114386107989</v>
      </c>
      <c r="F596" s="284">
        <f t="shared" si="28"/>
        <v>0.50223131678270372</v>
      </c>
    </row>
    <row r="597" spans="2:6" x14ac:dyDescent="0.25">
      <c r="B597" s="241">
        <v>59.3</v>
      </c>
      <c r="C597" s="242">
        <v>18.848971940361885</v>
      </c>
      <c r="D597" s="284">
        <f t="shared" si="29"/>
        <v>5.3053291350000323E-2</v>
      </c>
      <c r="E597" s="242">
        <v>1.9864308491560947</v>
      </c>
      <c r="F597" s="284">
        <f t="shared" si="28"/>
        <v>0.50341546015801908</v>
      </c>
    </row>
    <row r="598" spans="2:6" x14ac:dyDescent="0.25">
      <c r="B598" s="241">
        <v>59.4</v>
      </c>
      <c r="C598" s="242">
        <v>18.807965656443951</v>
      </c>
      <c r="D598" s="284">
        <f t="shared" si="29"/>
        <v>5.3168961400000311E-2</v>
      </c>
      <c r="E598" s="242">
        <v>1.9817612833168385</v>
      </c>
      <c r="F598" s="284">
        <f t="shared" si="28"/>
        <v>0.50460164320412892</v>
      </c>
    </row>
    <row r="599" spans="2:6" x14ac:dyDescent="0.25">
      <c r="B599" s="241">
        <v>59.5</v>
      </c>
      <c r="C599" s="242">
        <v>18.766935840045345</v>
      </c>
      <c r="D599" s="284">
        <f t="shared" si="29"/>
        <v>5.3285203750000336E-2</v>
      </c>
      <c r="E599" s="242">
        <v>1.9771056617138856</v>
      </c>
      <c r="F599" s="284">
        <f t="shared" si="28"/>
        <v>0.5057898621023289</v>
      </c>
    </row>
    <row r="600" spans="2:6" x14ac:dyDescent="0.25">
      <c r="B600" s="241">
        <v>59.6</v>
      </c>
      <c r="C600" s="242">
        <v>18.725883963966314</v>
      </c>
      <c r="D600" s="284">
        <f t="shared" si="29"/>
        <v>5.340201840000032E-2</v>
      </c>
      <c r="E600" s="242">
        <v>1.9724639571512785</v>
      </c>
      <c r="F600" s="284">
        <f t="shared" si="28"/>
        <v>0.5069801130583117</v>
      </c>
    </row>
    <row r="601" spans="2:6" x14ac:dyDescent="0.25">
      <c r="B601" s="241">
        <v>59.7</v>
      </c>
      <c r="C601" s="242">
        <v>18.684811489595401</v>
      </c>
      <c r="D601" s="284">
        <f t="shared" si="29"/>
        <v>5.3519405350000347E-2</v>
      </c>
      <c r="E601" s="242">
        <v>1.9678361421210535</v>
      </c>
      <c r="F601" s="284">
        <f t="shared" si="28"/>
        <v>0.50817239230200295</v>
      </c>
    </row>
    <row r="602" spans="2:6" x14ac:dyDescent="0.25">
      <c r="B602" s="241">
        <v>59.8</v>
      </c>
      <c r="C602" s="242">
        <v>18.643719866877905</v>
      </c>
      <c r="D602" s="284">
        <f t="shared" si="29"/>
        <v>5.3637364600000341E-2</v>
      </c>
      <c r="E602" s="242">
        <v>1.9632221888107668</v>
      </c>
      <c r="F602" s="284">
        <f t="shared" si="28"/>
        <v>0.50936669608739282</v>
      </c>
    </row>
    <row r="603" spans="2:6" x14ac:dyDescent="0.25">
      <c r="B603" s="241">
        <v>59.9</v>
      </c>
      <c r="C603" s="242">
        <v>18.602610534286367</v>
      </c>
      <c r="D603" s="284">
        <f t="shared" si="29"/>
        <v>5.3755896150000329E-2</v>
      </c>
      <c r="E603" s="242">
        <v>1.9586220691108789</v>
      </c>
      <c r="F603" s="284">
        <f t="shared" si="28"/>
        <v>0.51056302069237502</v>
      </c>
    </row>
    <row r="604" spans="2:6" x14ac:dyDescent="0.25">
      <c r="B604" s="241">
        <v>60</v>
      </c>
      <c r="C604" s="242">
        <v>18.561484918793386</v>
      </c>
      <c r="D604" s="284">
        <f t="shared" si="29"/>
        <v>5.3875000000000339E-2</v>
      </c>
      <c r="E604" s="242">
        <v>1.9540357546220131</v>
      </c>
      <c r="F604" s="284">
        <f t="shared" si="28"/>
        <v>0.51176136241859049</v>
      </c>
    </row>
    <row r="605" spans="2:6" x14ac:dyDescent="0.25">
      <c r="B605" s="235">
        <v>60.1</v>
      </c>
      <c r="C605" s="236">
        <v>18.520344435846749</v>
      </c>
      <c r="D605" s="285">
        <f t="shared" si="29"/>
        <v>5.3994676150000018E-2</v>
      </c>
      <c r="E605" s="236">
        <v>1.9494632166621537</v>
      </c>
      <c r="F605" s="285">
        <f t="shared" si="28"/>
        <v>0.51296171759125953</v>
      </c>
    </row>
    <row r="606" spans="2:6" x14ac:dyDescent="0.25">
      <c r="B606" s="235">
        <v>60.2</v>
      </c>
      <c r="C606" s="236">
        <v>18.479190489346074</v>
      </c>
      <c r="D606" s="285">
        <f t="shared" si="29"/>
        <v>5.4114924600000003E-2</v>
      </c>
      <c r="E606" s="236">
        <v>1.9449044262736439</v>
      </c>
      <c r="F606" s="285">
        <f t="shared" si="28"/>
        <v>0.51416408255903789</v>
      </c>
    </row>
    <row r="607" spans="2:6" x14ac:dyDescent="0.25">
      <c r="B607" s="235">
        <v>60.3</v>
      </c>
      <c r="C607" s="236">
        <v>18.438024471622754</v>
      </c>
      <c r="D607" s="285">
        <f t="shared" si="29"/>
        <v>5.4235745350000003E-2</v>
      </c>
      <c r="E607" s="236">
        <v>1.9403593542302395</v>
      </c>
      <c r="F607" s="285">
        <f t="shared" si="28"/>
        <v>0.51536845369383155</v>
      </c>
    </row>
    <row r="608" spans="2:6" x14ac:dyDescent="0.25">
      <c r="B608" s="235">
        <v>60.4</v>
      </c>
      <c r="C608" s="236">
        <v>18.39684776342089</v>
      </c>
      <c r="D608" s="285">
        <f t="shared" si="29"/>
        <v>5.4357138400000012E-2</v>
      </c>
      <c r="E608" s="236">
        <v>1.9358279710438246</v>
      </c>
      <c r="F608" s="285">
        <f t="shared" si="28"/>
        <v>0.51657482739067273</v>
      </c>
    </row>
    <row r="609" spans="2:6" x14ac:dyDescent="0.25">
      <c r="B609" s="235">
        <v>60.5</v>
      </c>
      <c r="C609" s="236">
        <v>18.355661733880854</v>
      </c>
      <c r="D609" s="285">
        <f t="shared" si="29"/>
        <v>5.4479103750000001E-2</v>
      </c>
      <c r="E609" s="236">
        <v>1.9313102469712149</v>
      </c>
      <c r="F609" s="285">
        <f t="shared" si="28"/>
        <v>0.51778320006754697</v>
      </c>
    </row>
    <row r="610" spans="2:6" x14ac:dyDescent="0.25">
      <c r="B610" s="235">
        <v>60.6</v>
      </c>
      <c r="C610" s="236">
        <v>18.31446774052473</v>
      </c>
      <c r="D610" s="285">
        <f t="shared" si="29"/>
        <v>5.4601641400000026E-2</v>
      </c>
      <c r="E610" s="236">
        <v>1.9268061520207596</v>
      </c>
      <c r="F610" s="285">
        <f t="shared" si="28"/>
        <v>0.51899356816524522</v>
      </c>
    </row>
    <row r="611" spans="2:6" x14ac:dyDescent="0.25">
      <c r="B611" s="235">
        <v>60.7</v>
      </c>
      <c r="C611" s="236">
        <v>18.273267129243884</v>
      </c>
      <c r="D611" s="285">
        <f t="shared" si="29"/>
        <v>5.472475135000001E-2</v>
      </c>
      <c r="E611" s="236">
        <v>1.9223156559588759</v>
      </c>
      <c r="F611" s="285">
        <f t="shared" si="28"/>
        <v>0.52020592814721012</v>
      </c>
    </row>
    <row r="612" spans="2:6" x14ac:dyDescent="0.25">
      <c r="B612" s="235">
        <v>60.8</v>
      </c>
      <c r="C612" s="236">
        <v>18.232061234288377</v>
      </c>
      <c r="D612" s="285">
        <f t="shared" si="29"/>
        <v>5.4848433599999996E-2</v>
      </c>
      <c r="E612" s="236">
        <v>1.9178387283164595</v>
      </c>
      <c r="F612" s="285">
        <f t="shared" si="28"/>
        <v>0.52142027649938649</v>
      </c>
    </row>
    <row r="613" spans="2:6" x14ac:dyDescent="0.25">
      <c r="B613" s="235">
        <v>60.9</v>
      </c>
      <c r="C613" s="236">
        <v>18.190851378258451</v>
      </c>
      <c r="D613" s="285">
        <f t="shared" si="29"/>
        <v>5.4972688150000025E-2</v>
      </c>
      <c r="E613" s="236">
        <v>1.9133753383951804</v>
      </c>
      <c r="F613" s="285">
        <f t="shared" si="28"/>
        <v>0.52263660973007919</v>
      </c>
    </row>
    <row r="614" spans="2:6" x14ac:dyDescent="0.25">
      <c r="B614" s="235">
        <v>61</v>
      </c>
      <c r="C614" s="236">
        <v>18.149638872097945</v>
      </c>
      <c r="D614" s="285">
        <f t="shared" si="29"/>
        <v>5.5097515000000021E-2</v>
      </c>
      <c r="E614" s="236">
        <v>1.9089254552737576</v>
      </c>
      <c r="F614" s="285">
        <f t="shared" si="28"/>
        <v>0.52385492436978931</v>
      </c>
    </row>
    <row r="615" spans="2:6" x14ac:dyDescent="0.25">
      <c r="B615" s="241">
        <v>61.1</v>
      </c>
      <c r="C615" s="242">
        <v>18.108425015089495</v>
      </c>
      <c r="D615" s="284">
        <f t="shared" si="29"/>
        <v>5.5222914150000024E-2</v>
      </c>
      <c r="E615" s="242">
        <v>1.9044890478140306</v>
      </c>
      <c r="F615" s="284">
        <f t="shared" si="28"/>
        <v>0.52507521697108117</v>
      </c>
    </row>
    <row r="616" spans="2:6" x14ac:dyDescent="0.25">
      <c r="B616" s="241">
        <v>61.2</v>
      </c>
      <c r="C616" s="242">
        <v>18.067211094851739</v>
      </c>
      <c r="D616" s="284">
        <f t="shared" si="29"/>
        <v>5.5348885600000015E-2</v>
      </c>
      <c r="E616" s="242">
        <v>1.9000660846669815</v>
      </c>
      <c r="F616" s="284">
        <f t="shared" si="28"/>
        <v>0.52629748410843658</v>
      </c>
    </row>
    <row r="617" spans="2:6" x14ac:dyDescent="0.25">
      <c r="B617" s="241">
        <v>61.3</v>
      </c>
      <c r="C617" s="242">
        <v>18.025998387338298</v>
      </c>
      <c r="D617" s="284">
        <f t="shared" si="29"/>
        <v>5.5475429350000015E-2</v>
      </c>
      <c r="E617" s="242">
        <v>1.8956565342787095</v>
      </c>
      <c r="F617" s="284">
        <f t="shared" si="28"/>
        <v>0.52752172237809758</v>
      </c>
    </row>
    <row r="618" spans="2:6" x14ac:dyDescent="0.25">
      <c r="B618" s="241">
        <v>61.4</v>
      </c>
      <c r="C618" s="242">
        <v>17.984788156838583</v>
      </c>
      <c r="D618" s="284">
        <f t="shared" si="29"/>
        <v>5.5602545400000022E-2</v>
      </c>
      <c r="E618" s="242">
        <v>1.8912603648961976</v>
      </c>
      <c r="F618" s="284">
        <f t="shared" si="28"/>
        <v>0.52874792839794182</v>
      </c>
    </row>
    <row r="619" spans="2:6" x14ac:dyDescent="0.25">
      <c r="B619" s="241">
        <v>61.5</v>
      </c>
      <c r="C619" s="242">
        <v>17.943581655980395</v>
      </c>
      <c r="D619" s="284">
        <f t="shared" si="29"/>
        <v>5.5730233750000024E-2</v>
      </c>
      <c r="E619" s="242">
        <v>1.8868775445731074</v>
      </c>
      <c r="F619" s="284">
        <f t="shared" si="28"/>
        <v>0.52997609880732499</v>
      </c>
    </row>
    <row r="620" spans="2:6" x14ac:dyDescent="0.25">
      <c r="B620" s="241">
        <v>61.6</v>
      </c>
      <c r="C620" s="242">
        <v>17.902380125734275</v>
      </c>
      <c r="D620" s="284">
        <f t="shared" si="29"/>
        <v>5.5858494400000035E-2</v>
      </c>
      <c r="E620" s="242">
        <v>1.8825080411753932</v>
      </c>
      <c r="F620" s="284">
        <f t="shared" si="28"/>
        <v>0.53120623026694958</v>
      </c>
    </row>
    <row r="621" spans="2:6" x14ac:dyDescent="0.25">
      <c r="B621" s="241">
        <v>61.7</v>
      </c>
      <c r="C621" s="242">
        <v>17.861184795419593</v>
      </c>
      <c r="D621" s="284">
        <f t="shared" si="29"/>
        <v>5.5987327350000025E-2</v>
      </c>
      <c r="E621" s="242">
        <v>1.8781518223868692</v>
      </c>
      <c r="F621" s="284">
        <f t="shared" si="28"/>
        <v>0.53243831945872155</v>
      </c>
    </row>
    <row r="622" spans="2:6" x14ac:dyDescent="0.25">
      <c r="B622" s="241">
        <v>61.8</v>
      </c>
      <c r="C622" s="242">
        <v>17.819996882712289</v>
      </c>
      <c r="D622" s="284">
        <f t="shared" si="29"/>
        <v>5.6116732600000052E-2</v>
      </c>
      <c r="E622" s="242">
        <v>1.8738088557146639</v>
      </c>
      <c r="F622" s="284">
        <f t="shared" si="28"/>
        <v>0.53367236308561661</v>
      </c>
    </row>
    <row r="623" spans="2:6" x14ac:dyDescent="0.25">
      <c r="B623" s="241">
        <v>61.9</v>
      </c>
      <c r="C623" s="242">
        <v>17.778817593654395</v>
      </c>
      <c r="D623" s="284">
        <f t="shared" si="29"/>
        <v>5.6246710150000045E-2</v>
      </c>
      <c r="E623" s="242">
        <v>1.8694791084946212</v>
      </c>
      <c r="F623" s="284">
        <f t="shared" si="28"/>
        <v>0.53490835787153557</v>
      </c>
    </row>
    <row r="624" spans="2:6" x14ac:dyDescent="0.25">
      <c r="B624" s="241">
        <v>62</v>
      </c>
      <c r="C624" s="242">
        <v>17.73764812266505</v>
      </c>
      <c r="D624" s="284">
        <f t="shared" si="29"/>
        <v>5.6377260000000033E-2</v>
      </c>
      <c r="E624" s="242">
        <v>1.8651625478965665</v>
      </c>
      <c r="F624" s="284">
        <f t="shared" si="28"/>
        <v>0.53614630056117529</v>
      </c>
    </row>
    <row r="625" spans="2:6" x14ac:dyDescent="0.25">
      <c r="B625" s="235">
        <v>62.1</v>
      </c>
      <c r="C625" s="236">
        <v>17.69648965255324</v>
      </c>
      <c r="D625" s="285">
        <f t="shared" si="29"/>
        <v>5.6508382150000043E-2</v>
      </c>
      <c r="E625" s="236">
        <v>1.8608591409295365</v>
      </c>
      <c r="F625" s="285">
        <f t="shared" si="28"/>
        <v>0.53738618791988735</v>
      </c>
    </row>
    <row r="626" spans="2:6" x14ac:dyDescent="0.25">
      <c r="B626" s="235">
        <v>62.2</v>
      </c>
      <c r="C626" s="236">
        <v>17.655343354532107</v>
      </c>
      <c r="D626" s="285">
        <f t="shared" si="29"/>
        <v>5.6640076600000026E-2</v>
      </c>
      <c r="E626" s="236">
        <v>1.8565688544468484</v>
      </c>
      <c r="F626" s="285">
        <f t="shared" si="28"/>
        <v>0.5386280167335582</v>
      </c>
    </row>
    <row r="627" spans="2:6" x14ac:dyDescent="0.25">
      <c r="B627" s="235">
        <v>62.3</v>
      </c>
      <c r="C627" s="236">
        <v>17.614210388234731</v>
      </c>
      <c r="D627" s="285">
        <f t="shared" si="29"/>
        <v>5.677234335000006E-2</v>
      </c>
      <c r="E627" s="236">
        <v>1.8522916551512174</v>
      </c>
      <c r="F627" s="285">
        <f t="shared" si="28"/>
        <v>0.53987178380845324</v>
      </c>
    </row>
    <row r="628" spans="2:6" x14ac:dyDescent="0.25">
      <c r="B628" s="235">
        <v>62.4</v>
      </c>
      <c r="C628" s="236">
        <v>17.573091901731594</v>
      </c>
      <c r="D628" s="285">
        <f t="shared" si="29"/>
        <v>5.6905182400000046E-2</v>
      </c>
      <c r="E628" s="236">
        <v>1.848027509599627</v>
      </c>
      <c r="F628" s="285">
        <f t="shared" si="28"/>
        <v>0.5411174859711092</v>
      </c>
    </row>
    <row r="629" spans="2:6" x14ac:dyDescent="0.25">
      <c r="B629" s="235">
        <v>62.5</v>
      </c>
      <c r="C629" s="236">
        <v>17.531989031549347</v>
      </c>
      <c r="D629" s="285">
        <f t="shared" si="29"/>
        <v>5.7038593750000047E-2</v>
      </c>
      <c r="E629" s="236">
        <v>1.8437763842082542</v>
      </c>
      <c r="F629" s="285">
        <f t="shared" si="28"/>
        <v>0.54236512006818838</v>
      </c>
    </row>
    <row r="630" spans="2:6" x14ac:dyDescent="0.25">
      <c r="B630" s="235">
        <v>62.6</v>
      </c>
      <c r="C630" s="236">
        <v>17.490902902691229</v>
      </c>
      <c r="D630" s="285">
        <f t="shared" si="29"/>
        <v>5.7172577400000063E-2</v>
      </c>
      <c r="E630" s="236">
        <v>1.8395382452572269</v>
      </c>
      <c r="F630" s="285">
        <f t="shared" si="28"/>
        <v>0.54361468296635918</v>
      </c>
    </row>
    <row r="631" spans="2:6" x14ac:dyDescent="0.25">
      <c r="B631" s="235">
        <v>62.7</v>
      </c>
      <c r="C631" s="236">
        <v>17.449834628658824</v>
      </c>
      <c r="D631" s="285">
        <f t="shared" si="29"/>
        <v>5.730713335000006E-2</v>
      </c>
      <c r="E631" s="236">
        <v>1.8353130588953652</v>
      </c>
      <c r="F631" s="285">
        <f t="shared" si="28"/>
        <v>0.54486617155215911</v>
      </c>
    </row>
    <row r="632" spans="2:6" x14ac:dyDescent="0.25">
      <c r="B632" s="235">
        <v>62.8</v>
      </c>
      <c r="C632" s="236">
        <v>17.408785311475253</v>
      </c>
      <c r="D632" s="285">
        <f t="shared" si="29"/>
        <v>5.7442261600000058E-2</v>
      </c>
      <c r="E632" s="236">
        <v>1.8311007911448027</v>
      </c>
      <c r="F632" s="285">
        <f t="shared" si="28"/>
        <v>0.54611958273187178</v>
      </c>
    </row>
    <row r="633" spans="2:6" x14ac:dyDescent="0.25">
      <c r="B633" s="235">
        <v>62.9</v>
      </c>
      <c r="C633" s="236">
        <v>17.367756041709768</v>
      </c>
      <c r="D633" s="285">
        <f t="shared" si="29"/>
        <v>5.7577962150000064E-2</v>
      </c>
      <c r="E633" s="236">
        <v>1.8269014079055292</v>
      </c>
      <c r="F633" s="285">
        <f t="shared" si="28"/>
        <v>0.54737491343140443</v>
      </c>
    </row>
    <row r="634" spans="2:6" x14ac:dyDescent="0.25">
      <c r="B634" s="235">
        <v>63</v>
      </c>
      <c r="C634" s="236">
        <v>17.326747898503708</v>
      </c>
      <c r="D634" s="285">
        <f t="shared" si="29"/>
        <v>5.7714235000000051E-2</v>
      </c>
      <c r="E634" s="236">
        <v>1.8227148749598896</v>
      </c>
      <c r="F634" s="285">
        <f t="shared" si="28"/>
        <v>0.54863216059615794</v>
      </c>
    </row>
    <row r="635" spans="2:6" x14ac:dyDescent="0.25">
      <c r="B635" s="241">
        <v>63.1</v>
      </c>
      <c r="C635" s="242">
        <v>17.285761949597735</v>
      </c>
      <c r="D635" s="284">
        <f t="shared" si="29"/>
        <v>5.7851080150000067E-2</v>
      </c>
      <c r="E635" s="242">
        <v>1.8185411579769883</v>
      </c>
      <c r="F635" s="284">
        <f t="shared" si="28"/>
        <v>0.54989132119090256</v>
      </c>
    </row>
    <row r="636" spans="2:6" x14ac:dyDescent="0.25">
      <c r="B636" s="241">
        <v>63.2</v>
      </c>
      <c r="C636" s="242">
        <v>17.24479925136048</v>
      </c>
      <c r="D636" s="284">
        <f t="shared" si="29"/>
        <v>5.7988497600000063E-2</v>
      </c>
      <c r="E636" s="242">
        <v>1.8143802225170249</v>
      </c>
      <c r="F636" s="284">
        <f t="shared" si="28"/>
        <v>0.55115239219965462</v>
      </c>
    </row>
    <row r="637" spans="2:6" x14ac:dyDescent="0.25">
      <c r="B637" s="241">
        <v>63.3</v>
      </c>
      <c r="C637" s="242">
        <v>17.203860848818326</v>
      </c>
      <c r="D637" s="284">
        <f t="shared" si="29"/>
        <v>5.8126487350000075E-2</v>
      </c>
      <c r="E637" s="242">
        <v>1.8102320340355158</v>
      </c>
      <c r="F637" s="284">
        <f t="shared" si="28"/>
        <v>0.55241537062556512</v>
      </c>
    </row>
    <row r="638" spans="2:6" x14ac:dyDescent="0.25">
      <c r="B638" s="241">
        <v>63.4</v>
      </c>
      <c r="C638" s="242">
        <v>17.162947775686582</v>
      </c>
      <c r="D638" s="284">
        <f t="shared" si="29"/>
        <v>5.8265049400000067E-2</v>
      </c>
      <c r="E638" s="242">
        <v>1.8060965578875461</v>
      </c>
      <c r="F638" s="284">
        <f t="shared" si="28"/>
        <v>0.5536802534907791</v>
      </c>
    </row>
    <row r="639" spans="2:6" x14ac:dyDescent="0.25">
      <c r="B639" s="241">
        <v>63.5</v>
      </c>
      <c r="C639" s="242">
        <v>17.122061054401758</v>
      </c>
      <c r="D639" s="284">
        <f t="shared" si="29"/>
        <v>5.8404183750000054E-2</v>
      </c>
      <c r="E639" s="242">
        <v>1.8019737593318164</v>
      </c>
      <c r="F639" s="284">
        <f t="shared" si="28"/>
        <v>0.55494703783633703</v>
      </c>
    </row>
    <row r="640" spans="2:6" x14ac:dyDescent="0.25">
      <c r="B640" s="241">
        <v>63.6</v>
      </c>
      <c r="C640" s="242">
        <v>17.081201696155105</v>
      </c>
      <c r="D640" s="284">
        <f t="shared" si="29"/>
        <v>5.8543890400000083E-2</v>
      </c>
      <c r="E640" s="242">
        <v>1.7978636035347466</v>
      </c>
      <c r="F640" s="284">
        <f t="shared" si="28"/>
        <v>0.55621572072203829</v>
      </c>
    </row>
    <row r="641" spans="2:6" x14ac:dyDescent="0.25">
      <c r="B641" s="241">
        <v>63.7</v>
      </c>
      <c r="C641" s="242">
        <v>17.040370700927348</v>
      </c>
      <c r="D641" s="284">
        <f t="shared" si="29"/>
        <v>5.8684169350000079E-2</v>
      </c>
      <c r="E641" s="242">
        <v>1.7937660555744259</v>
      </c>
      <c r="F641" s="284">
        <f t="shared" si="28"/>
        <v>0.55748629922633108</v>
      </c>
    </row>
    <row r="642" spans="2:6" x14ac:dyDescent="0.25">
      <c r="B642" s="241">
        <v>63.8</v>
      </c>
      <c r="C642" s="242">
        <v>16.999569057524454</v>
      </c>
      <c r="D642" s="284">
        <f t="shared" si="29"/>
        <v>5.8825020600000083E-2</v>
      </c>
      <c r="E642" s="242">
        <v>1.78968108044451</v>
      </c>
      <c r="F642" s="284">
        <f t="shared" si="28"/>
        <v>0.55875877044619937</v>
      </c>
    </row>
    <row r="643" spans="2:6" x14ac:dyDescent="0.25">
      <c r="B643" s="241">
        <v>63.9</v>
      </c>
      <c r="C643" s="242">
        <v>16.958797743614642</v>
      </c>
      <c r="D643" s="284">
        <f t="shared" si="29"/>
        <v>5.8966444150000068E-2</v>
      </c>
      <c r="E643" s="242">
        <v>1.7856086430580924</v>
      </c>
      <c r="F643" s="284">
        <f t="shared" si="28"/>
        <v>0.56003313149703782</v>
      </c>
    </row>
    <row r="644" spans="2:6" x14ac:dyDescent="0.25">
      <c r="B644" s="241">
        <v>64</v>
      </c>
      <c r="C644" s="242">
        <v>16.918057725766374</v>
      </c>
      <c r="D644" s="284">
        <f t="shared" si="29"/>
        <v>5.9108440000000109E-2</v>
      </c>
      <c r="E644" s="242">
        <v>1.7815487082514729</v>
      </c>
      <c r="F644" s="284">
        <f t="shared" si="28"/>
        <v>0.56130937951253923</v>
      </c>
    </row>
    <row r="645" spans="2:6" x14ac:dyDescent="0.25">
      <c r="B645" s="235">
        <v>64.099999999999994</v>
      </c>
      <c r="C645" s="236">
        <v>16.87734995948755</v>
      </c>
      <c r="D645" s="285">
        <f t="shared" si="29"/>
        <v>5.9251008150000062E-2</v>
      </c>
      <c r="E645" s="236">
        <v>1.7775012407878381</v>
      </c>
      <c r="F645" s="285">
        <f t="shared" ref="F645:F708" si="30">1/E645</f>
        <v>0.56258751164458942</v>
      </c>
    </row>
    <row r="646" spans="2:6" x14ac:dyDescent="0.25">
      <c r="B646" s="235">
        <v>64.2</v>
      </c>
      <c r="C646" s="236">
        <v>16.836675389265519</v>
      </c>
      <c r="D646" s="285">
        <f t="shared" ref="D646:D709" si="31">1/C646</f>
        <v>5.9394148600000057E-2</v>
      </c>
      <c r="E646" s="236">
        <v>1.7734662053609693</v>
      </c>
      <c r="F646" s="285">
        <f t="shared" si="30"/>
        <v>0.56386752506313542</v>
      </c>
    </row>
    <row r="647" spans="2:6" x14ac:dyDescent="0.25">
      <c r="B647" s="235">
        <v>64.3</v>
      </c>
      <c r="C647" s="236">
        <v>16.796034948608362</v>
      </c>
      <c r="D647" s="285">
        <f t="shared" si="31"/>
        <v>5.9537861350000054E-2</v>
      </c>
      <c r="E647" s="236">
        <v>1.7694435665987613</v>
      </c>
      <c r="F647" s="285">
        <f t="shared" si="30"/>
        <v>0.56514941695609322</v>
      </c>
    </row>
    <row r="648" spans="2:6" x14ac:dyDescent="0.25">
      <c r="B648" s="235">
        <v>64.400000000000006</v>
      </c>
      <c r="C648" s="236">
        <v>16.755429560086991</v>
      </c>
      <c r="D648" s="285">
        <f t="shared" si="31"/>
        <v>5.9682146400000032E-2</v>
      </c>
      <c r="E648" s="236">
        <v>1.7654332890667896</v>
      </c>
      <c r="F648" s="285">
        <f t="shared" si="30"/>
        <v>0.56643318452922187</v>
      </c>
    </row>
    <row r="649" spans="2:6" x14ac:dyDescent="0.25">
      <c r="B649" s="235">
        <v>64.5</v>
      </c>
      <c r="C649" s="236">
        <v>16.714860135378242</v>
      </c>
      <c r="D649" s="285">
        <f t="shared" si="31"/>
        <v>5.9827003750000024E-2</v>
      </c>
      <c r="E649" s="236">
        <v>1.7614353372717444</v>
      </c>
      <c r="F649" s="285">
        <f t="shared" si="30"/>
        <v>0.56771882500602155</v>
      </c>
    </row>
    <row r="650" spans="2:6" x14ac:dyDescent="0.25">
      <c r="B650" s="235">
        <v>64.599999999999994</v>
      </c>
      <c r="C650" s="236">
        <v>16.674327575308954</v>
      </c>
      <c r="D650" s="285">
        <f t="shared" si="31"/>
        <v>5.9972433400000018E-2</v>
      </c>
      <c r="E650" s="236">
        <v>1.7574496756648534</v>
      </c>
      <c r="F650" s="285">
        <f t="shared" si="30"/>
        <v>0.56900633562761571</v>
      </c>
    </row>
    <row r="651" spans="2:6" x14ac:dyDescent="0.25">
      <c r="B651" s="235">
        <v>64.7</v>
      </c>
      <c r="C651" s="236">
        <v>16.63383276990092</v>
      </c>
      <c r="D651" s="285">
        <f t="shared" si="31"/>
        <v>6.0118435350000006E-2</v>
      </c>
      <c r="E651" s="236">
        <v>1.7534762686452019</v>
      </c>
      <c r="F651" s="285">
        <f t="shared" si="30"/>
        <v>0.57029571365264931</v>
      </c>
    </row>
    <row r="652" spans="2:6" x14ac:dyDescent="0.25">
      <c r="B652" s="235">
        <v>64.8</v>
      </c>
      <c r="C652" s="236">
        <v>16.593376598416732</v>
      </c>
      <c r="D652" s="285">
        <f t="shared" si="31"/>
        <v>6.0265009600000016E-2</v>
      </c>
      <c r="E652" s="236">
        <v>1.7495150805630091</v>
      </c>
      <c r="F652" s="285">
        <f t="shared" si="30"/>
        <v>0.57158695635718171</v>
      </c>
    </row>
    <row r="653" spans="2:6" x14ac:dyDescent="0.25">
      <c r="B653" s="235">
        <v>64.900000000000006</v>
      </c>
      <c r="C653" s="236">
        <v>16.552959929406523</v>
      </c>
      <c r="D653" s="285">
        <f t="shared" si="31"/>
        <v>6.0412156150000007E-2</v>
      </c>
      <c r="E653" s="236">
        <v>1.7455660757228812</v>
      </c>
      <c r="F653" s="285">
        <f t="shared" si="30"/>
        <v>0.57288006103457056</v>
      </c>
    </row>
    <row r="654" spans="2:6" x14ac:dyDescent="0.25">
      <c r="B654" s="235">
        <v>65</v>
      </c>
      <c r="C654" s="236">
        <v>16.512583620755496</v>
      </c>
      <c r="D654" s="285">
        <f t="shared" si="31"/>
        <v>6.0559874999999985E-2</v>
      </c>
      <c r="E654" s="236">
        <v>1.7416292183869462</v>
      </c>
      <c r="F654" s="285">
        <f t="shared" si="30"/>
        <v>0.57417502499537487</v>
      </c>
    </row>
    <row r="655" spans="2:6" x14ac:dyDescent="0.25">
      <c r="B655" s="241">
        <v>65.099999999999994</v>
      </c>
      <c r="C655" s="242">
        <v>16.4722485197323</v>
      </c>
      <c r="D655" s="284">
        <f t="shared" si="31"/>
        <v>6.0708166149999999E-2</v>
      </c>
      <c r="E655" s="242">
        <v>1.7377044727779818</v>
      </c>
      <c r="F655" s="284">
        <f t="shared" si="30"/>
        <v>0.57547184556724407</v>
      </c>
    </row>
    <row r="656" spans="2:6" x14ac:dyDescent="0.25">
      <c r="B656" s="241">
        <v>65.2</v>
      </c>
      <c r="C656" s="242">
        <v>16.43195546303825</v>
      </c>
      <c r="D656" s="284">
        <f t="shared" si="31"/>
        <v>6.0857029599999973E-2</v>
      </c>
      <c r="E656" s="242">
        <v>1.7337918030824599</v>
      </c>
      <c r="F656" s="284">
        <f t="shared" si="30"/>
        <v>0.57677052009481644</v>
      </c>
    </row>
    <row r="657" spans="2:6" x14ac:dyDescent="0.25">
      <c r="B657" s="241">
        <v>65.3</v>
      </c>
      <c r="C657" s="242">
        <v>16.391705276857195</v>
      </c>
      <c r="D657" s="284">
        <f t="shared" si="31"/>
        <v>6.1006465349999962E-2</v>
      </c>
      <c r="E657" s="242">
        <v>1.7298911734535434</v>
      </c>
      <c r="F657" s="284">
        <f t="shared" si="30"/>
        <v>0.57807104593961633</v>
      </c>
    </row>
    <row r="658" spans="2:6" x14ac:dyDescent="0.25">
      <c r="B658" s="241">
        <v>65.400000000000006</v>
      </c>
      <c r="C658" s="242">
        <v>16.351498776906265</v>
      </c>
      <c r="D658" s="284">
        <f t="shared" si="31"/>
        <v>6.1156473399999967E-2</v>
      </c>
      <c r="E658" s="242">
        <v>1.7260025480140491</v>
      </c>
      <c r="F658" s="284">
        <f t="shared" si="30"/>
        <v>0.57937342047994489</v>
      </c>
    </row>
    <row r="659" spans="2:6" x14ac:dyDescent="0.25">
      <c r="B659" s="241">
        <v>65.5</v>
      </c>
      <c r="C659" s="242">
        <v>16.311336768487273</v>
      </c>
      <c r="D659" s="284">
        <f t="shared" si="31"/>
        <v>6.1307053749999965E-2</v>
      </c>
      <c r="E659" s="242">
        <v>1.7221258908593142</v>
      </c>
      <c r="F659" s="284">
        <f t="shared" si="30"/>
        <v>0.58067764111078746</v>
      </c>
    </row>
    <row r="660" spans="2:6" x14ac:dyDescent="0.25">
      <c r="B660" s="241">
        <v>65.599999999999994</v>
      </c>
      <c r="C660" s="242">
        <v>16.271220046538829</v>
      </c>
      <c r="D660" s="284">
        <f t="shared" si="31"/>
        <v>6.1458206399999937E-2</v>
      </c>
      <c r="E660" s="242">
        <v>1.7182611660600648</v>
      </c>
      <c r="F660" s="284">
        <f t="shared" si="30"/>
        <v>0.58198370524370169</v>
      </c>
    </row>
    <row r="661" spans="2:6" x14ac:dyDescent="0.25">
      <c r="B661" s="241">
        <v>65.7</v>
      </c>
      <c r="C661" s="242">
        <v>16.23114939568913</v>
      </c>
      <c r="D661" s="284">
        <f t="shared" si="31"/>
        <v>6.1609931349999925E-2</v>
      </c>
      <c r="E661" s="242">
        <v>1.7144083376651753</v>
      </c>
      <c r="F661" s="284">
        <f t="shared" si="30"/>
        <v>0.58329161030672749</v>
      </c>
    </row>
    <row r="662" spans="2:6" x14ac:dyDescent="0.25">
      <c r="B662" s="241">
        <v>65.8</v>
      </c>
      <c r="C662" s="242">
        <v>16.191125590309433</v>
      </c>
      <c r="D662" s="284">
        <f t="shared" si="31"/>
        <v>6.1762228599999927E-2</v>
      </c>
      <c r="E662" s="242">
        <v>1.710567369704423</v>
      </c>
      <c r="F662" s="284">
        <f t="shared" si="30"/>
        <v>0.58460135374428113</v>
      </c>
    </row>
    <row r="663" spans="2:6" x14ac:dyDescent="0.25">
      <c r="B663" s="241">
        <v>65.900000000000006</v>
      </c>
      <c r="C663" s="242">
        <v>16.151149394568169</v>
      </c>
      <c r="D663" s="284">
        <f t="shared" si="31"/>
        <v>6.1915098149999924E-2</v>
      </c>
      <c r="E663" s="242">
        <v>1.7067382261911781</v>
      </c>
      <c r="F663" s="284">
        <f t="shared" si="30"/>
        <v>0.5859129330170556</v>
      </c>
    </row>
    <row r="664" spans="2:6" x14ac:dyDescent="0.25">
      <c r="B664" s="241">
        <v>66</v>
      </c>
      <c r="C664" s="242">
        <v>16.111221562485618</v>
      </c>
      <c r="D664" s="284">
        <f t="shared" si="31"/>
        <v>6.2068539999999936E-2</v>
      </c>
      <c r="E664" s="242">
        <v>1.7029208711250214</v>
      </c>
      <c r="F664" s="284">
        <f t="shared" si="30"/>
        <v>0.5872263456019291</v>
      </c>
    </row>
    <row r="665" spans="2:6" x14ac:dyDescent="0.25">
      <c r="B665" s="235">
        <v>66.099999999999994</v>
      </c>
      <c r="C665" s="236">
        <v>16.07134283798926</v>
      </c>
      <c r="D665" s="285">
        <f t="shared" si="31"/>
        <v>6.2222554149999915E-2</v>
      </c>
      <c r="E665" s="236">
        <v>1.6991152684943485</v>
      </c>
      <c r="F665" s="285">
        <f t="shared" si="30"/>
        <v>0.58854158899186315</v>
      </c>
    </row>
    <row r="666" spans="2:6" x14ac:dyDescent="0.25">
      <c r="B666" s="235">
        <v>66.2</v>
      </c>
      <c r="C666" s="236">
        <v>16.031513954969608</v>
      </c>
      <c r="D666" s="285">
        <f t="shared" si="31"/>
        <v>6.2377140599999922E-2</v>
      </c>
      <c r="E666" s="236">
        <v>1.6953213822789308</v>
      </c>
      <c r="F666" s="285">
        <f t="shared" si="30"/>
        <v>0.58985866069579851</v>
      </c>
    </row>
    <row r="667" spans="2:6" x14ac:dyDescent="0.25">
      <c r="B667" s="235">
        <v>66.3</v>
      </c>
      <c r="C667" s="236">
        <v>15.991735637336699</v>
      </c>
      <c r="D667" s="285">
        <f t="shared" si="31"/>
        <v>6.2532299349999904E-2</v>
      </c>
      <c r="E667" s="236">
        <v>1.69153917645236</v>
      </c>
      <c r="F667" s="285">
        <f t="shared" si="30"/>
        <v>0.59117755823857721</v>
      </c>
    </row>
    <row r="668" spans="2:6" x14ac:dyDescent="0.25">
      <c r="B668" s="235">
        <v>66.400000000000006</v>
      </c>
      <c r="C668" s="236">
        <v>15.952008599077026</v>
      </c>
      <c r="D668" s="285">
        <f t="shared" si="31"/>
        <v>6.2688030399999872E-2</v>
      </c>
      <c r="E668" s="236">
        <v>1.6877686149845437</v>
      </c>
      <c r="F668" s="285">
        <f t="shared" si="30"/>
        <v>0.59249827916083031</v>
      </c>
    </row>
    <row r="669" spans="2:6" x14ac:dyDescent="0.25">
      <c r="B669" s="235">
        <v>66.5</v>
      </c>
      <c r="C669" s="236">
        <v>15.912333544311014</v>
      </c>
      <c r="D669" s="285">
        <f t="shared" si="31"/>
        <v>6.2844333749999884E-2</v>
      </c>
      <c r="E669" s="236">
        <v>1.6840096618440707</v>
      </c>
      <c r="F669" s="285">
        <f t="shared" si="30"/>
        <v>0.59382082101889633</v>
      </c>
    </row>
    <row r="670" spans="2:6" x14ac:dyDescent="0.25">
      <c r="B670" s="235">
        <v>66.599999999999994</v>
      </c>
      <c r="C670" s="236">
        <v>15.872711167351053</v>
      </c>
      <c r="D670" s="285">
        <f t="shared" si="31"/>
        <v>6.3001209399999869E-2</v>
      </c>
      <c r="E670" s="236">
        <v>1.6802622810005978</v>
      </c>
      <c r="F670" s="285">
        <f t="shared" si="30"/>
        <v>0.5951451813847175</v>
      </c>
    </row>
    <row r="671" spans="2:6" x14ac:dyDescent="0.25">
      <c r="B671" s="235">
        <v>66.7</v>
      </c>
      <c r="C671" s="236">
        <v>15.833142152759878</v>
      </c>
      <c r="D671" s="285">
        <f t="shared" si="31"/>
        <v>6.3158657349999842E-2</v>
      </c>
      <c r="E671" s="236">
        <v>1.6765264364271417</v>
      </c>
      <c r="F671" s="285">
        <f t="shared" si="30"/>
        <v>0.59647135784575378</v>
      </c>
    </row>
    <row r="672" spans="2:6" x14ac:dyDescent="0.25">
      <c r="B672" s="235">
        <v>66.8</v>
      </c>
      <c r="C672" s="236">
        <v>15.793627175409506</v>
      </c>
      <c r="D672" s="285">
        <f t="shared" si="31"/>
        <v>6.3316677599999857E-2</v>
      </c>
      <c r="E672" s="236">
        <v>1.6728020921023508</v>
      </c>
      <c r="F672" s="285">
        <f t="shared" si="30"/>
        <v>0.59779934800488921</v>
      </c>
    </row>
    <row r="673" spans="2:6" x14ac:dyDescent="0.25">
      <c r="B673" s="235">
        <v>66.900000000000006</v>
      </c>
      <c r="C673" s="236">
        <v>15.754166900540598</v>
      </c>
      <c r="D673" s="285">
        <f t="shared" si="31"/>
        <v>6.3475270149999832E-2</v>
      </c>
      <c r="E673" s="236">
        <v>1.6690892120127421</v>
      </c>
      <c r="F673" s="285">
        <f t="shared" si="30"/>
        <v>0.59912914948033702</v>
      </c>
    </row>
    <row r="674" spans="2:6" x14ac:dyDescent="0.25">
      <c r="B674" s="235">
        <v>67</v>
      </c>
      <c r="C674" s="236">
        <v>15.714761983822166</v>
      </c>
      <c r="D674" s="285">
        <f t="shared" si="31"/>
        <v>6.3634434999999823E-2</v>
      </c>
      <c r="E674" s="236">
        <v>1.6653877601548626</v>
      </c>
      <c r="F674" s="285">
        <f t="shared" si="30"/>
        <v>0.60046075990555559</v>
      </c>
    </row>
    <row r="675" spans="2:6" x14ac:dyDescent="0.25">
      <c r="B675" s="241">
        <v>67.099999999999994</v>
      </c>
      <c r="C675" s="242">
        <v>15.675413071411768</v>
      </c>
      <c r="D675" s="284">
        <f t="shared" si="31"/>
        <v>6.3794172149999842E-2</v>
      </c>
      <c r="E675" s="242">
        <v>1.6616977005374611</v>
      </c>
      <c r="F675" s="284">
        <f t="shared" si="30"/>
        <v>0.60179417692914838</v>
      </c>
    </row>
    <row r="676" spans="2:6" x14ac:dyDescent="0.25">
      <c r="B676" s="241">
        <v>67.2</v>
      </c>
      <c r="C676" s="242">
        <v>15.636120800016037</v>
      </c>
      <c r="D676" s="284">
        <f t="shared" si="31"/>
        <v>6.3954481599999807E-2</v>
      </c>
      <c r="E676" s="242">
        <v>1.6580189971835386</v>
      </c>
      <c r="F676" s="284">
        <f t="shared" si="30"/>
        <v>0.60312939821479161</v>
      </c>
    </row>
    <row r="677" spans="2:6" x14ac:dyDescent="0.25">
      <c r="B677" s="241">
        <v>67.3</v>
      </c>
      <c r="C677" s="242">
        <v>15.596885796951554</v>
      </c>
      <c r="D677" s="284">
        <f t="shared" si="31"/>
        <v>6.4115363349999788E-2</v>
      </c>
      <c r="E677" s="242">
        <v>1.6543516141324603</v>
      </c>
      <c r="F677" s="284">
        <f t="shared" si="30"/>
        <v>0.60446642144112672</v>
      </c>
    </row>
    <row r="678" spans="2:6" x14ac:dyDescent="0.25">
      <c r="B678" s="241">
        <v>67.400000000000006</v>
      </c>
      <c r="C678" s="242">
        <v>15.557708680206117</v>
      </c>
      <c r="D678" s="284">
        <f t="shared" si="31"/>
        <v>6.4276817399999769E-2</v>
      </c>
      <c r="E678" s="242">
        <v>1.650695515441956</v>
      </c>
      <c r="F678" s="284">
        <f t="shared" si="30"/>
        <v>0.60580524430167892</v>
      </c>
    </row>
    <row r="679" spans="2:6" x14ac:dyDescent="0.25">
      <c r="B679" s="241">
        <v>67.5</v>
      </c>
      <c r="C679" s="242">
        <v>15.518590058500292</v>
      </c>
      <c r="D679" s="284">
        <f t="shared" si="31"/>
        <v>6.4438843749999766E-2</v>
      </c>
      <c r="E679" s="242">
        <v>1.647050665190072</v>
      </c>
      <c r="F679" s="284">
        <f t="shared" si="30"/>
        <v>0.60714586450478047</v>
      </c>
    </row>
    <row r="680" spans="2:6" x14ac:dyDescent="0.25">
      <c r="B680" s="241">
        <v>67.599999999999994</v>
      </c>
      <c r="C680" s="242">
        <v>15.479530531349306</v>
      </c>
      <c r="D680" s="284">
        <f t="shared" si="31"/>
        <v>6.4601442399999764E-2</v>
      </c>
      <c r="E680" s="242">
        <v>1.6434170274771562</v>
      </c>
      <c r="F680" s="284">
        <f t="shared" si="30"/>
        <v>0.60848827977346742</v>
      </c>
    </row>
    <row r="681" spans="2:6" x14ac:dyDescent="0.25">
      <c r="B681" s="241">
        <v>67.7</v>
      </c>
      <c r="C681" s="242">
        <v>15.440530689125223</v>
      </c>
      <c r="D681" s="284">
        <f t="shared" si="31"/>
        <v>6.4764613349999736E-2</v>
      </c>
      <c r="E681" s="242">
        <v>1.6397945664277198</v>
      </c>
      <c r="F681" s="284">
        <f t="shared" si="30"/>
        <v>0.60983248784540889</v>
      </c>
    </row>
    <row r="682" spans="2:6" x14ac:dyDescent="0.25">
      <c r="B682" s="241">
        <v>67.8</v>
      </c>
      <c r="C682" s="242">
        <v>15.401591113119354</v>
      </c>
      <c r="D682" s="284">
        <f t="shared" si="31"/>
        <v>6.4928356599999723E-2</v>
      </c>
      <c r="E682" s="242">
        <v>1.6361832461923416</v>
      </c>
      <c r="F682" s="284">
        <f t="shared" si="30"/>
        <v>0.61117848647280737</v>
      </c>
    </row>
    <row r="683" spans="2:6" x14ac:dyDescent="0.25">
      <c r="B683" s="241">
        <v>67.900000000000006</v>
      </c>
      <c r="C683" s="242">
        <v>15.362712375605</v>
      </c>
      <c r="D683" s="284">
        <f t="shared" si="31"/>
        <v>6.5092672149999739E-2</v>
      </c>
      <c r="E683" s="242">
        <v>1.6325830309494584</v>
      </c>
      <c r="F683" s="284">
        <f t="shared" si="30"/>
        <v>0.61252627342232746</v>
      </c>
    </row>
    <row r="684" spans="2:6" x14ac:dyDescent="0.25">
      <c r="B684" s="241">
        <v>68</v>
      </c>
      <c r="C684" s="242">
        <v>15.323895039900428</v>
      </c>
      <c r="D684" s="284">
        <f t="shared" si="31"/>
        <v>6.5257559999999701E-2</v>
      </c>
      <c r="E684" s="242">
        <v>1.628993884907177</v>
      </c>
      <c r="F684" s="284">
        <f t="shared" si="30"/>
        <v>0.61387584647500493</v>
      </c>
    </row>
    <row r="685" spans="2:6" x14ac:dyDescent="0.25">
      <c r="B685" s="235">
        <v>68.099999999999994</v>
      </c>
      <c r="C685" s="236">
        <v>15.285139660431964</v>
      </c>
      <c r="D685" s="285">
        <f t="shared" si="31"/>
        <v>6.5423020149999705E-2</v>
      </c>
      <c r="E685" s="236">
        <v>1.6254157723050282</v>
      </c>
      <c r="F685" s="285">
        <f t="shared" si="30"/>
        <v>0.61522720342616333</v>
      </c>
    </row>
    <row r="686" spans="2:6" x14ac:dyDescent="0.25">
      <c r="B686" s="235">
        <v>68.2</v>
      </c>
      <c r="C686" s="236">
        <v>15.246446782797481</v>
      </c>
      <c r="D686" s="285">
        <f t="shared" si="31"/>
        <v>6.5589052599999684E-2</v>
      </c>
      <c r="E686" s="236">
        <v>1.6218486574156856</v>
      </c>
      <c r="F686" s="285">
        <f t="shared" si="30"/>
        <v>0.61658034208533208</v>
      </c>
    </row>
    <row r="687" spans="2:6" x14ac:dyDescent="0.25">
      <c r="B687" s="235">
        <v>68.3</v>
      </c>
      <c r="C687" s="236">
        <v>15.207816943829931</v>
      </c>
      <c r="D687" s="285">
        <f t="shared" si="31"/>
        <v>6.5755657349999663E-2</v>
      </c>
      <c r="E687" s="236">
        <v>1.6182925045466414</v>
      </c>
      <c r="F687" s="285">
        <f t="shared" si="30"/>
        <v>0.61793526027616763</v>
      </c>
    </row>
    <row r="688" spans="2:6" x14ac:dyDescent="0.25">
      <c r="B688" s="235">
        <v>68.400000000000006</v>
      </c>
      <c r="C688" s="236">
        <v>15.169250671661127</v>
      </c>
      <c r="D688" s="285">
        <f t="shared" si="31"/>
        <v>6.5922834399999658E-2</v>
      </c>
      <c r="E688" s="236">
        <v>1.6147472780418712</v>
      </c>
      <c r="F688" s="285">
        <f t="shared" si="30"/>
        <v>0.61929195583636676</v>
      </c>
    </row>
    <row r="689" spans="2:6" x14ac:dyDescent="0.25">
      <c r="B689" s="235">
        <v>68.5</v>
      </c>
      <c r="C689" s="236">
        <v>15.130748485785693</v>
      </c>
      <c r="D689" s="285">
        <f t="shared" si="31"/>
        <v>6.6090583749999668E-2</v>
      </c>
      <c r="E689" s="236">
        <v>1.611212942283434</v>
      </c>
      <c r="F689" s="285">
        <f t="shared" si="30"/>
        <v>0.62065042661759262</v>
      </c>
    </row>
    <row r="690" spans="2:6" x14ac:dyDescent="0.25">
      <c r="B690" s="235">
        <v>68.599999999999994</v>
      </c>
      <c r="C690" s="236">
        <v>15.092310897125159</v>
      </c>
      <c r="D690" s="285">
        <f t="shared" si="31"/>
        <v>6.6258905399999665E-2</v>
      </c>
      <c r="E690" s="236">
        <v>1.6076894616930757</v>
      </c>
      <c r="F690" s="285">
        <f t="shared" si="30"/>
        <v>0.62201067048538639</v>
      </c>
    </row>
    <row r="691" spans="2:6" x14ac:dyDescent="0.25">
      <c r="B691" s="235">
        <v>68.7</v>
      </c>
      <c r="C691" s="236">
        <v>15.053938408092174</v>
      </c>
      <c r="D691" s="285">
        <f t="shared" si="31"/>
        <v>6.642779934999965E-2</v>
      </c>
      <c r="E691" s="236">
        <v>1.6041768007337636</v>
      </c>
      <c r="F691" s="285">
        <f t="shared" si="30"/>
        <v>0.6233726853190944</v>
      </c>
    </row>
    <row r="692" spans="2:6" x14ac:dyDescent="0.25">
      <c r="B692" s="235">
        <v>68.8</v>
      </c>
      <c r="C692" s="236">
        <v>15.015631512654858</v>
      </c>
      <c r="D692" s="285">
        <f t="shared" si="31"/>
        <v>6.659726559999965E-2</v>
      </c>
      <c r="E692" s="236">
        <v>1.6006749239112144</v>
      </c>
      <c r="F692" s="285">
        <f t="shared" si="30"/>
        <v>0.62473646901178526</v>
      </c>
    </row>
    <row r="693" spans="2:6" x14ac:dyDescent="0.25">
      <c r="B693" s="235">
        <v>68.900000000000006</v>
      </c>
      <c r="C693" s="236">
        <v>14.977390696401301</v>
      </c>
      <c r="D693" s="285">
        <f t="shared" si="31"/>
        <v>6.6767304149999596E-2</v>
      </c>
      <c r="E693" s="236">
        <v>1.5971837957753725</v>
      </c>
      <c r="F693" s="285">
        <f t="shared" si="30"/>
        <v>0.62610201947017485</v>
      </c>
    </row>
    <row r="694" spans="2:6" x14ac:dyDescent="0.25">
      <c r="B694" s="235">
        <v>69</v>
      </c>
      <c r="C694" s="236">
        <v>14.93921643660406</v>
      </c>
      <c r="D694" s="285">
        <f t="shared" si="31"/>
        <v>6.693791499999964E-2</v>
      </c>
      <c r="E694" s="236">
        <v>1.5937033809218708</v>
      </c>
      <c r="F694" s="285">
        <f t="shared" si="30"/>
        <v>0.6274693346145469</v>
      </c>
    </row>
    <row r="695" spans="2:6" x14ac:dyDescent="0.25">
      <c r="B695" s="241">
        <v>69.099999999999994</v>
      </c>
      <c r="C695" s="242">
        <v>14.901109202284907</v>
      </c>
      <c r="D695" s="284">
        <f t="shared" si="31"/>
        <v>6.7109098149999602E-2</v>
      </c>
      <c r="E695" s="242">
        <v>1.5902336439934643</v>
      </c>
      <c r="F695" s="284">
        <f t="shared" si="30"/>
        <v>0.62883841237867177</v>
      </c>
    </row>
    <row r="696" spans="2:6" x14ac:dyDescent="0.25">
      <c r="B696" s="241">
        <v>69.2</v>
      </c>
      <c r="C696" s="242">
        <v>14.863069454279431</v>
      </c>
      <c r="D696" s="284">
        <f t="shared" si="31"/>
        <v>6.7280853599999579E-2</v>
      </c>
      <c r="E696" s="242">
        <v>1.5867745496813952</v>
      </c>
      <c r="F696" s="284">
        <f t="shared" si="30"/>
        <v>0.63020925070974176</v>
      </c>
    </row>
    <row r="697" spans="2:6" x14ac:dyDescent="0.25">
      <c r="B697" s="241">
        <v>69.3</v>
      </c>
      <c r="C697" s="242">
        <v>14.825097645301884</v>
      </c>
      <c r="D697" s="284">
        <f t="shared" si="31"/>
        <v>6.74531813499996E-2</v>
      </c>
      <c r="E697" s="242">
        <v>1.5833260627267984</v>
      </c>
      <c r="F697" s="284">
        <f t="shared" si="30"/>
        <v>0.63158184756827884</v>
      </c>
    </row>
    <row r="698" spans="2:6" x14ac:dyDescent="0.25">
      <c r="B698" s="241">
        <v>69.400000000000006</v>
      </c>
      <c r="C698" s="242">
        <v>14.787194220010008</v>
      </c>
      <c r="D698" s="284">
        <f t="shared" si="31"/>
        <v>6.762608139999958E-2</v>
      </c>
      <c r="E698" s="242">
        <v>1.5798881479220006</v>
      </c>
      <c r="F698" s="284">
        <f t="shared" si="30"/>
        <v>0.6329562009280737</v>
      </c>
    </row>
    <row r="699" spans="2:6" x14ac:dyDescent="0.25">
      <c r="B699" s="241">
        <v>69.5</v>
      </c>
      <c r="C699" s="242">
        <v>14.74935961506983</v>
      </c>
      <c r="D699" s="284">
        <f t="shared" si="31"/>
        <v>6.7799553749999575E-2</v>
      </c>
      <c r="E699" s="242">
        <v>1.5764607701118574</v>
      </c>
      <c r="F699" s="284">
        <f t="shared" si="30"/>
        <v>0.63433230877609803</v>
      </c>
    </row>
    <row r="700" spans="2:6" x14ac:dyDescent="0.25">
      <c r="B700" s="241">
        <v>69.599999999999994</v>
      </c>
      <c r="C700" s="242">
        <v>14.711594259220599</v>
      </c>
      <c r="D700" s="284">
        <f t="shared" si="31"/>
        <v>6.7973598399999557E-2</v>
      </c>
      <c r="E700" s="242">
        <v>1.5730438941949834</v>
      </c>
      <c r="F700" s="284">
        <f t="shared" si="30"/>
        <v>0.63571016911245015</v>
      </c>
    </row>
    <row r="701" spans="2:6" x14ac:dyDescent="0.25">
      <c r="B701" s="241">
        <v>69.7</v>
      </c>
      <c r="C701" s="242">
        <v>14.673898573339624</v>
      </c>
      <c r="D701" s="284">
        <f t="shared" si="31"/>
        <v>6.8148215349999555E-2</v>
      </c>
      <c r="E701" s="242">
        <v>1.5696374851250676</v>
      </c>
      <c r="F701" s="284">
        <f t="shared" si="30"/>
        <v>0.6370897799502544</v>
      </c>
    </row>
    <row r="702" spans="2:6" x14ac:dyDescent="0.25">
      <c r="B702" s="241">
        <v>69.8</v>
      </c>
      <c r="C702" s="242">
        <v>14.636272970507196</v>
      </c>
      <c r="D702" s="284">
        <f t="shared" si="31"/>
        <v>6.8323404599999513E-2</v>
      </c>
      <c r="E702" s="242">
        <v>1.566241507912044</v>
      </c>
      <c r="F702" s="284">
        <f t="shared" si="30"/>
        <v>0.63847113931560895</v>
      </c>
    </row>
    <row r="703" spans="2:6" x14ac:dyDescent="0.25">
      <c r="B703" s="241">
        <v>69.900000000000006</v>
      </c>
      <c r="C703" s="242">
        <v>14.598717856071405</v>
      </c>
      <c r="D703" s="284">
        <f t="shared" si="31"/>
        <v>6.8499166149999527E-2</v>
      </c>
      <c r="E703" s="242">
        <v>1.5628559276233045</v>
      </c>
      <c r="F703" s="284">
        <f t="shared" si="30"/>
        <v>0.63985424524750578</v>
      </c>
    </row>
    <row r="704" spans="2:6" x14ac:dyDescent="0.25">
      <c r="B704" s="241">
        <v>70</v>
      </c>
      <c r="C704" s="242">
        <v>14.561233627713042</v>
      </c>
      <c r="D704" s="284">
        <f t="shared" si="31"/>
        <v>6.8675499999999515E-2</v>
      </c>
      <c r="E704" s="242">
        <v>1.5594807093848821</v>
      </c>
      <c r="F704" s="284">
        <f t="shared" si="30"/>
        <v>0.64123909579775284</v>
      </c>
    </row>
    <row r="705" spans="2:6" x14ac:dyDescent="0.25">
      <c r="B705" s="235">
        <v>70.099999999999994</v>
      </c>
      <c r="C705" s="236">
        <v>14.52382067551037</v>
      </c>
      <c r="D705" s="285">
        <f t="shared" si="31"/>
        <v>6.885240614999949E-2</v>
      </c>
      <c r="E705" s="236">
        <v>1.5561158183825499</v>
      </c>
      <c r="F705" s="285">
        <f t="shared" si="30"/>
        <v>0.64262568903091999</v>
      </c>
    </row>
    <row r="706" spans="2:6" x14ac:dyDescent="0.25">
      <c r="B706" s="235">
        <v>70.2</v>
      </c>
      <c r="C706" s="236">
        <v>14.486479382003884</v>
      </c>
      <c r="D706" s="285">
        <f t="shared" si="31"/>
        <v>6.9029884599999494E-2</v>
      </c>
      <c r="E706" s="236">
        <v>1.5527612198629857</v>
      </c>
      <c r="F706" s="285">
        <f t="shared" si="30"/>
        <v>0.64401402302424782</v>
      </c>
    </row>
    <row r="707" spans="2:6" x14ac:dyDescent="0.25">
      <c r="B707" s="235">
        <v>70.3</v>
      </c>
      <c r="C707" s="236">
        <v>14.449210122261039</v>
      </c>
      <c r="D707" s="285">
        <f t="shared" si="31"/>
        <v>6.9207935349999472E-2</v>
      </c>
      <c r="E707" s="236">
        <v>1.5494168791348404</v>
      </c>
      <c r="F707" s="285">
        <f t="shared" si="30"/>
        <v>0.64540409586758696</v>
      </c>
    </row>
    <row r="708" spans="2:6" x14ac:dyDescent="0.25">
      <c r="B708" s="235">
        <v>70.400000000000006</v>
      </c>
      <c r="C708" s="236">
        <v>14.412013263940873</v>
      </c>
      <c r="D708" s="285">
        <f t="shared" si="31"/>
        <v>6.9386558399999451E-2</v>
      </c>
      <c r="E708" s="236">
        <v>1.5460827615697994</v>
      </c>
      <c r="F708" s="285">
        <f t="shared" si="30"/>
        <v>0.64679590566332956</v>
      </c>
    </row>
    <row r="709" spans="2:6" x14ac:dyDescent="0.25">
      <c r="B709" s="235">
        <v>70.5</v>
      </c>
      <c r="C709" s="236">
        <v>14.37488916735856</v>
      </c>
      <c r="D709" s="285">
        <f t="shared" si="31"/>
        <v>6.9565753749999432E-2</v>
      </c>
      <c r="E709" s="236">
        <v>1.5427588326036243</v>
      </c>
      <c r="F709" s="285">
        <f t="shared" ref="F709:F772" si="32">1/E709</f>
        <v>0.64818945052633936</v>
      </c>
    </row>
    <row r="710" spans="2:6" x14ac:dyDescent="0.25">
      <c r="B710" s="235">
        <v>70.599999999999994</v>
      </c>
      <c r="C710" s="236">
        <v>14.337838185549906</v>
      </c>
      <c r="D710" s="285">
        <f t="shared" ref="D710:D773" si="33">1/C710</f>
        <v>6.9745521399999427E-2</v>
      </c>
      <c r="E710" s="236">
        <v>1.5394450577371857</v>
      </c>
      <c r="F710" s="285">
        <f t="shared" si="32"/>
        <v>0.64958472858387661</v>
      </c>
    </row>
    <row r="711" spans="2:6" x14ac:dyDescent="0.25">
      <c r="B711" s="235">
        <v>70.7</v>
      </c>
      <c r="C711" s="236">
        <v>14.300860664335717</v>
      </c>
      <c r="D711" s="285">
        <f t="shared" si="33"/>
        <v>6.9925861349999424E-2</v>
      </c>
      <c r="E711" s="236">
        <v>1.5361414025374505</v>
      </c>
      <c r="F711" s="285">
        <f t="shared" si="32"/>
        <v>0.65098173797553149</v>
      </c>
    </row>
    <row r="712" spans="2:6" x14ac:dyDescent="0.25">
      <c r="B712" s="235">
        <v>70.8</v>
      </c>
      <c r="C712" s="236">
        <v>14.263956942386072</v>
      </c>
      <c r="D712" s="285">
        <f t="shared" si="33"/>
        <v>7.0106773599999395E-2</v>
      </c>
      <c r="E712" s="236">
        <v>1.5328478326384172</v>
      </c>
      <c r="F712" s="285">
        <f t="shared" si="32"/>
        <v>0.6523804768531708</v>
      </c>
    </row>
    <row r="713" spans="2:6" x14ac:dyDescent="0.25">
      <c r="B713" s="235">
        <v>70.900000000000006</v>
      </c>
      <c r="C713" s="236">
        <v>14.227127351284476</v>
      </c>
      <c r="D713" s="285">
        <f t="shared" si="33"/>
        <v>7.0288258149999366E-2</v>
      </c>
      <c r="E713" s="236">
        <v>1.5295643137421251</v>
      </c>
      <c r="F713" s="285">
        <f t="shared" si="32"/>
        <v>0.65378094338084414</v>
      </c>
    </row>
    <row r="714" spans="2:6" x14ac:dyDescent="0.25">
      <c r="B714" s="235">
        <v>71</v>
      </c>
      <c r="C714" s="236">
        <v>14.190372215591896</v>
      </c>
      <c r="D714" s="285">
        <f t="shared" si="33"/>
        <v>7.0470314999999381E-2</v>
      </c>
      <c r="E714" s="236">
        <v>1.5262908116195246</v>
      </c>
      <c r="F714" s="285">
        <f t="shared" si="32"/>
        <v>0.65518313573473907</v>
      </c>
    </row>
    <row r="715" spans="2:6" x14ac:dyDescent="0.25">
      <c r="B715" s="241">
        <v>71.099999999999994</v>
      </c>
      <c r="C715" s="242">
        <v>14.153691852910688</v>
      </c>
      <c r="D715" s="284">
        <f t="shared" si="33"/>
        <v>7.0652944149999369E-2</v>
      </c>
      <c r="E715" s="242">
        <v>1.5230272921113996</v>
      </c>
      <c r="F715" s="284">
        <f t="shared" si="32"/>
        <v>0.65658705210310597</v>
      </c>
    </row>
    <row r="716" spans="2:6" x14ac:dyDescent="0.25">
      <c r="B716" s="241">
        <v>71.2</v>
      </c>
      <c r="C716" s="242">
        <v>14.117086573948331</v>
      </c>
      <c r="D716" s="284">
        <f t="shared" si="33"/>
        <v>7.0836145599999345E-2</v>
      </c>
      <c r="E716" s="242">
        <v>1.519773721129235</v>
      </c>
      <c r="F716" s="284">
        <f t="shared" si="32"/>
        <v>0.65799269068619737</v>
      </c>
    </row>
    <row r="717" spans="2:6" x14ac:dyDescent="0.25">
      <c r="B717" s="241">
        <v>71.3</v>
      </c>
      <c r="C717" s="242">
        <v>14.080556682581047</v>
      </c>
      <c r="D717" s="284">
        <f t="shared" si="33"/>
        <v>7.1019919349999322E-2</v>
      </c>
      <c r="E717" s="242">
        <v>1.5165300646561104</v>
      </c>
      <c r="F717" s="284">
        <f t="shared" si="32"/>
        <v>0.65940004969618637</v>
      </c>
    </row>
    <row r="718" spans="2:6" x14ac:dyDescent="0.25">
      <c r="B718" s="241">
        <v>71.400000000000006</v>
      </c>
      <c r="C718" s="242">
        <v>14.044102475917253</v>
      </c>
      <c r="D718" s="284">
        <f t="shared" si="33"/>
        <v>7.1204265399999342E-2</v>
      </c>
      <c r="E718" s="242">
        <v>1.5132962887474812</v>
      </c>
      <c r="F718" s="284">
        <f t="shared" si="32"/>
        <v>0.66080912735712571</v>
      </c>
    </row>
    <row r="719" spans="2:6" x14ac:dyDescent="0.25">
      <c r="B719" s="241">
        <v>71.5</v>
      </c>
      <c r="C719" s="242">
        <v>14.00772424436089</v>
      </c>
      <c r="D719" s="284">
        <f t="shared" si="33"/>
        <v>7.1389183749999321E-2</v>
      </c>
      <c r="E719" s="242">
        <v>1.5100723595320364</v>
      </c>
      <c r="F719" s="284">
        <f t="shared" si="32"/>
        <v>0.66221992190486478</v>
      </c>
    </row>
    <row r="720" spans="2:6" x14ac:dyDescent="0.25">
      <c r="B720" s="241">
        <v>71.599999999999994</v>
      </c>
      <c r="C720" s="242">
        <v>13.971422271674491</v>
      </c>
      <c r="D720" s="284">
        <f t="shared" si="33"/>
        <v>7.1574674399999275E-2</v>
      </c>
      <c r="E720" s="242">
        <v>1.5068582432124684</v>
      </c>
      <c r="F720" s="284">
        <f t="shared" si="32"/>
        <v>0.66363243158699636</v>
      </c>
    </row>
    <row r="721" spans="2:6" x14ac:dyDescent="0.25">
      <c r="B721" s="241">
        <v>71.7</v>
      </c>
      <c r="C721" s="242">
        <v>13.935196835042134</v>
      </c>
      <c r="D721" s="284">
        <f t="shared" si="33"/>
        <v>7.1760737349999285E-2</v>
      </c>
      <c r="E721" s="242">
        <v>1.5036539060662659</v>
      </c>
      <c r="F721" s="284">
        <f t="shared" si="32"/>
        <v>0.66504665466278523</v>
      </c>
    </row>
    <row r="722" spans="2:6" x14ac:dyDescent="0.25">
      <c r="B722" s="241">
        <v>71.8</v>
      </c>
      <c r="C722" s="242">
        <v>13.899048205132232</v>
      </c>
      <c r="D722" s="284">
        <f t="shared" si="33"/>
        <v>7.1947372599999282E-2</v>
      </c>
      <c r="E722" s="242">
        <v>1.5004593144464635</v>
      </c>
      <c r="F722" s="284">
        <f t="shared" si="32"/>
        <v>0.66646258940310643</v>
      </c>
    </row>
    <row r="723" spans="2:6" x14ac:dyDescent="0.25">
      <c r="B723" s="241">
        <v>71.900000000000006</v>
      </c>
      <c r="C723" s="242">
        <v>13.862976646160048</v>
      </c>
      <c r="D723" s="284">
        <f t="shared" si="33"/>
        <v>7.2134580149999267E-2</v>
      </c>
      <c r="E723" s="242">
        <v>1.4972744347823621</v>
      </c>
      <c r="F723" s="284">
        <f t="shared" si="32"/>
        <v>0.66788023409038977</v>
      </c>
    </row>
    <row r="724" spans="2:6" x14ac:dyDescent="0.25">
      <c r="B724" s="241">
        <v>72</v>
      </c>
      <c r="C724" s="242">
        <v>13.826982415950063</v>
      </c>
      <c r="D724" s="284">
        <f t="shared" si="33"/>
        <v>7.2322359999999267E-2</v>
      </c>
      <c r="E724" s="242">
        <v>1.4940992335802412</v>
      </c>
      <c r="F724" s="284">
        <f t="shared" si="32"/>
        <v>0.66929958701855841</v>
      </c>
    </row>
    <row r="725" spans="2:6" x14ac:dyDescent="0.25">
      <c r="B725" s="235">
        <v>72.099999999999994</v>
      </c>
      <c r="C725" s="236">
        <v>13.791065765998139</v>
      </c>
      <c r="D725" s="285">
        <f t="shared" si="33"/>
        <v>7.2510712149999254E-2</v>
      </c>
      <c r="E725" s="236">
        <v>1.4909336774240998</v>
      </c>
      <c r="F725" s="285">
        <f t="shared" si="32"/>
        <v>0.6707206464929476</v>
      </c>
    </row>
    <row r="726" spans="2:6" x14ac:dyDescent="0.25">
      <c r="B726" s="235">
        <v>72.2</v>
      </c>
      <c r="C726" s="236">
        <v>13.755226941533442</v>
      </c>
      <c r="D726" s="285">
        <f t="shared" si="33"/>
        <v>7.2699636599999229E-2</v>
      </c>
      <c r="E726" s="236">
        <v>1.4877777329762811</v>
      </c>
      <c r="F726" s="285">
        <f t="shared" si="32"/>
        <v>0.67214341083026719</v>
      </c>
    </row>
    <row r="727" spans="2:6" x14ac:dyDescent="0.25">
      <c r="B727" s="235">
        <v>72.3</v>
      </c>
      <c r="C727" s="236">
        <v>13.719466181580149</v>
      </c>
      <c r="D727" s="285">
        <f t="shared" si="33"/>
        <v>7.2889133349999219E-2</v>
      </c>
      <c r="E727" s="236">
        <v>1.4846313669781612</v>
      </c>
      <c r="F727" s="285">
        <f t="shared" si="32"/>
        <v>0.67356787835852716</v>
      </c>
    </row>
    <row r="728" spans="2:6" x14ac:dyDescent="0.25">
      <c r="B728" s="235">
        <v>72.400000000000006</v>
      </c>
      <c r="C728" s="236">
        <v>13.683783719018951</v>
      </c>
      <c r="D728" s="285">
        <f t="shared" si="33"/>
        <v>7.3079202399999224E-2</v>
      </c>
      <c r="E728" s="236">
        <v>1.4814945462507749</v>
      </c>
      <c r="F728" s="285">
        <f t="shared" si="32"/>
        <v>0.67499404741698488</v>
      </c>
    </row>
    <row r="729" spans="2:6" x14ac:dyDescent="0.25">
      <c r="B729" s="235">
        <v>72.5</v>
      </c>
      <c r="C729" s="236">
        <v>13.648179780648313</v>
      </c>
      <c r="D729" s="285">
        <f t="shared" si="33"/>
        <v>7.3269843749999189E-2</v>
      </c>
      <c r="E729" s="236">
        <v>1.4783672376954557</v>
      </c>
      <c r="F729" s="285">
        <f t="shared" si="32"/>
        <v>0.67642191635607685</v>
      </c>
    </row>
    <row r="730" spans="2:6" x14ac:dyDescent="0.25">
      <c r="B730" s="235">
        <v>72.599999999999994</v>
      </c>
      <c r="C730" s="236">
        <v>13.612654587245446</v>
      </c>
      <c r="D730" s="285">
        <f t="shared" si="33"/>
        <v>7.3461057399999197E-2</v>
      </c>
      <c r="E730" s="236">
        <v>1.475249408294425</v>
      </c>
      <c r="F730" s="285">
        <f t="shared" si="32"/>
        <v>0.67785148353736779</v>
      </c>
    </row>
    <row r="731" spans="2:6" x14ac:dyDescent="0.25">
      <c r="B731" s="235">
        <v>72.7</v>
      </c>
      <c r="C731" s="236">
        <v>13.577208353627144</v>
      </c>
      <c r="D731" s="285">
        <f t="shared" si="33"/>
        <v>7.365284334999915E-2</v>
      </c>
      <c r="E731" s="236">
        <v>1.4721410251113878</v>
      </c>
      <c r="F731" s="285">
        <f t="shared" si="32"/>
        <v>0.67928274733348748</v>
      </c>
    </row>
    <row r="732" spans="2:6" x14ac:dyDescent="0.25">
      <c r="B732" s="235">
        <v>72.8</v>
      </c>
      <c r="C732" s="236">
        <v>13.541841288710236</v>
      </c>
      <c r="D732" s="285">
        <f t="shared" si="33"/>
        <v>7.3845201599999175E-2</v>
      </c>
      <c r="E732" s="236">
        <v>1.4690420552921197</v>
      </c>
      <c r="F732" s="285">
        <f t="shared" si="32"/>
        <v>0.68071570612806553</v>
      </c>
    </row>
    <row r="733" spans="2:6" x14ac:dyDescent="0.25">
      <c r="B733" s="235">
        <v>72.900000000000006</v>
      </c>
      <c r="C733" s="236">
        <v>13.506553595571921</v>
      </c>
      <c r="D733" s="285">
        <f t="shared" si="33"/>
        <v>7.4038132149999145E-2</v>
      </c>
      <c r="E733" s="236">
        <v>1.4659524660649763</v>
      </c>
      <c r="F733" s="285">
        <f t="shared" si="32"/>
        <v>0.68215035831569482</v>
      </c>
    </row>
    <row r="734" spans="2:6" x14ac:dyDescent="0.25">
      <c r="B734" s="235">
        <v>73</v>
      </c>
      <c r="C734" s="236">
        <v>13.471345471509711</v>
      </c>
      <c r="D734" s="285">
        <f t="shared" si="33"/>
        <v>7.423163499999913E-2</v>
      </c>
      <c r="E734" s="236">
        <v>1.4628722247414991</v>
      </c>
      <c r="F734" s="285">
        <f t="shared" si="32"/>
        <v>0.68358670230184171</v>
      </c>
    </row>
    <row r="735" spans="2:6" x14ac:dyDescent="0.25">
      <c r="B735" s="241">
        <v>73.099999999999994</v>
      </c>
      <c r="C735" s="242">
        <v>13.436217108101213</v>
      </c>
      <c r="D735" s="284">
        <f t="shared" si="33"/>
        <v>7.4425710149999103E-2</v>
      </c>
      <c r="E735" s="242">
        <v>1.45980129871688</v>
      </c>
      <c r="F735" s="284">
        <f t="shared" si="32"/>
        <v>0.68502473650281648</v>
      </c>
    </row>
    <row r="736" spans="2:6" x14ac:dyDescent="0.25">
      <c r="B736" s="241">
        <v>73.2</v>
      </c>
      <c r="C736" s="242">
        <v>13.401168691263576</v>
      </c>
      <c r="D736" s="284">
        <f t="shared" si="33"/>
        <v>7.4620357599999104E-2</v>
      </c>
      <c r="E736" s="242">
        <v>1.4567396554704934</v>
      </c>
      <c r="F736" s="284">
        <f t="shared" si="32"/>
        <v>0.68646445934570444</v>
      </c>
    </row>
    <row r="737" spans="2:6" x14ac:dyDescent="0.25">
      <c r="B737" s="241">
        <v>73.3</v>
      </c>
      <c r="C737" s="242">
        <v>13.366200401312708</v>
      </c>
      <c r="D737" s="284">
        <f t="shared" si="33"/>
        <v>7.4815577349999107E-2</v>
      </c>
      <c r="E737" s="242">
        <v>1.4536872625663957</v>
      </c>
      <c r="F737" s="284">
        <f t="shared" si="32"/>
        <v>0.68790586926830555</v>
      </c>
    </row>
    <row r="738" spans="2:6" x14ac:dyDescent="0.25">
      <c r="B738" s="241">
        <v>73.400000000000006</v>
      </c>
      <c r="C738" s="242">
        <v>13.331312413022184</v>
      </c>
      <c r="D738" s="284">
        <f t="shared" si="33"/>
        <v>7.501136939999907E-2</v>
      </c>
      <c r="E738" s="242">
        <v>1.4506440876537687</v>
      </c>
      <c r="F738" s="284">
        <f t="shared" si="32"/>
        <v>0.6893489647190939</v>
      </c>
    </row>
    <row r="739" spans="2:6" x14ac:dyDescent="0.25">
      <c r="B739" s="241">
        <v>73.5</v>
      </c>
      <c r="C739" s="242">
        <v>13.296504895681853</v>
      </c>
      <c r="D739" s="284">
        <f t="shared" si="33"/>
        <v>7.5207733749999076E-2</v>
      </c>
      <c r="E739" s="242">
        <v>1.4476100984674281</v>
      </c>
      <c r="F739" s="284">
        <f t="shared" si="32"/>
        <v>0.69079374415713946</v>
      </c>
    </row>
    <row r="740" spans="2:6" x14ac:dyDescent="0.25">
      <c r="B740" s="241">
        <v>73.599999999999994</v>
      </c>
      <c r="C740" s="242">
        <v>13.261778013156238</v>
      </c>
      <c r="D740" s="284">
        <f t="shared" si="33"/>
        <v>7.5404670399999013E-2</v>
      </c>
      <c r="E740" s="242">
        <v>1.4445852628282301</v>
      </c>
      <c r="F740" s="284">
        <f t="shared" si="32"/>
        <v>0.69224020605207159</v>
      </c>
    </row>
    <row r="741" spans="2:6" x14ac:dyDescent="0.25">
      <c r="B741" s="241">
        <v>73.7</v>
      </c>
      <c r="C741" s="242">
        <v>13.227131923942522</v>
      </c>
      <c r="D741" s="284">
        <f t="shared" si="33"/>
        <v>7.5602179349999007E-2</v>
      </c>
      <c r="E741" s="242">
        <v>1.4415695486435152</v>
      </c>
      <c r="F741" s="284">
        <f t="shared" si="32"/>
        <v>0.69368834888401865</v>
      </c>
    </row>
    <row r="742" spans="2:6" x14ac:dyDescent="0.25">
      <c r="B742" s="241">
        <v>73.8</v>
      </c>
      <c r="C742" s="242">
        <v>13.192566781228363</v>
      </c>
      <c r="D742" s="284">
        <f t="shared" si="33"/>
        <v>7.5800260599999003E-2</v>
      </c>
      <c r="E742" s="242">
        <v>1.4385629239075441</v>
      </c>
      <c r="F742" s="284">
        <f t="shared" si="32"/>
        <v>0.69513817114354437</v>
      </c>
    </row>
    <row r="743" spans="2:6" x14ac:dyDescent="0.25">
      <c r="B743" s="241">
        <v>73.900000000000006</v>
      </c>
      <c r="C743" s="242">
        <v>13.158082732949326</v>
      </c>
      <c r="D743" s="284">
        <f t="shared" si="33"/>
        <v>7.5998914149999E-2</v>
      </c>
      <c r="E743" s="242">
        <v>1.4355653567018694</v>
      </c>
      <c r="F743" s="284">
        <f t="shared" si="32"/>
        <v>0.69658967133160954</v>
      </c>
    </row>
    <row r="744" spans="2:6" x14ac:dyDescent="0.25">
      <c r="B744" s="241">
        <v>74</v>
      </c>
      <c r="C744" s="242">
        <v>13.123679921846039</v>
      </c>
      <c r="D744" s="284">
        <f t="shared" si="33"/>
        <v>7.6198139999998971E-2</v>
      </c>
      <c r="E744" s="242">
        <v>1.4325768151957505</v>
      </c>
      <c r="F744" s="284">
        <f t="shared" si="32"/>
        <v>0.69804284795950555</v>
      </c>
    </row>
    <row r="745" spans="2:6" x14ac:dyDescent="0.25">
      <c r="B745" s="235">
        <v>74.099999999999994</v>
      </c>
      <c r="C745" s="236">
        <v>13.089358485521034</v>
      </c>
      <c r="D745" s="285">
        <f t="shared" si="33"/>
        <v>7.6397938149998956E-2</v>
      </c>
      <c r="E745" s="236">
        <v>1.4295972676465118</v>
      </c>
      <c r="F745" s="285">
        <f t="shared" si="32"/>
        <v>0.69949769954881036</v>
      </c>
    </row>
    <row r="746" spans="2:6" x14ac:dyDescent="0.25">
      <c r="B746" s="235">
        <v>74.2</v>
      </c>
      <c r="C746" s="236">
        <v>13.055118556495303</v>
      </c>
      <c r="D746" s="285">
        <f t="shared" si="33"/>
        <v>7.6598308599998943E-2</v>
      </c>
      <c r="E746" s="236">
        <v>1.4266266823999303</v>
      </c>
      <c r="F746" s="285">
        <f t="shared" si="32"/>
        <v>0.70095422463132306</v>
      </c>
    </row>
    <row r="747" spans="2:6" x14ac:dyDescent="0.25">
      <c r="B747" s="235">
        <v>74.3</v>
      </c>
      <c r="C747" s="236">
        <v>13.020960262264508</v>
      </c>
      <c r="D747" s="285">
        <f t="shared" si="33"/>
        <v>7.6799251349998932E-2</v>
      </c>
      <c r="E747" s="236">
        <v>1.4236650278905503</v>
      </c>
      <c r="F747" s="285">
        <f t="shared" si="32"/>
        <v>0.70241242174902874</v>
      </c>
    </row>
    <row r="748" spans="2:6" x14ac:dyDescent="0.25">
      <c r="B748" s="235">
        <v>74.400000000000006</v>
      </c>
      <c r="C748" s="236">
        <v>12.986883725354895</v>
      </c>
      <c r="D748" s="285">
        <f t="shared" si="33"/>
        <v>7.7000766399998921E-2</v>
      </c>
      <c r="E748" s="236">
        <v>1.4207122726420625</v>
      </c>
      <c r="F748" s="285">
        <f t="shared" si="32"/>
        <v>0.70387228945402536</v>
      </c>
    </row>
    <row r="749" spans="2:6" x14ac:dyDescent="0.25">
      <c r="B749" s="235">
        <v>74.5</v>
      </c>
      <c r="C749" s="236">
        <v>12.952889063378878</v>
      </c>
      <c r="D749" s="285">
        <f t="shared" si="33"/>
        <v>7.7202853749998926E-2</v>
      </c>
      <c r="E749" s="236">
        <v>1.4177683852675853</v>
      </c>
      <c r="F749" s="285">
        <f t="shared" si="32"/>
        <v>0.70533382630849328</v>
      </c>
    </row>
    <row r="750" spans="2:6" x14ac:dyDescent="0.25">
      <c r="B750" s="235">
        <v>74.599999999999994</v>
      </c>
      <c r="C750" s="236">
        <v>12.918976389090316</v>
      </c>
      <c r="D750" s="285">
        <f t="shared" si="33"/>
        <v>7.7405513399998904E-2</v>
      </c>
      <c r="E750" s="236">
        <v>1.4148333344700104</v>
      </c>
      <c r="F750" s="285">
        <f t="shared" si="32"/>
        <v>0.7067970308846272</v>
      </c>
    </row>
    <row r="751" spans="2:6" x14ac:dyDescent="0.25">
      <c r="B751" s="235">
        <v>74.7</v>
      </c>
      <c r="C751" s="236">
        <v>12.885145810439447</v>
      </c>
      <c r="D751" s="285">
        <f t="shared" si="33"/>
        <v>7.7608745349998884E-2</v>
      </c>
      <c r="E751" s="236">
        <v>1.4119070890422944</v>
      </c>
      <c r="F751" s="285">
        <f t="shared" si="32"/>
        <v>0.7082619017645887</v>
      </c>
    </row>
    <row r="752" spans="2:6" x14ac:dyDescent="0.25">
      <c r="B752" s="235">
        <v>74.8</v>
      </c>
      <c r="C752" s="236">
        <v>12.851397430627499</v>
      </c>
      <c r="D752" s="285">
        <f t="shared" si="33"/>
        <v>7.7812549599998851E-2</v>
      </c>
      <c r="E752" s="236">
        <v>1.4089896178677306</v>
      </c>
      <c r="F752" s="285">
        <f t="shared" si="32"/>
        <v>0.70972843754046411</v>
      </c>
    </row>
    <row r="753" spans="2:6" x14ac:dyDescent="0.25">
      <c r="B753" s="235">
        <v>74.900000000000006</v>
      </c>
      <c r="C753" s="236">
        <v>12.817731348160974</v>
      </c>
      <c r="D753" s="285">
        <f t="shared" si="33"/>
        <v>7.8016926149998861E-2</v>
      </c>
      <c r="E753" s="236">
        <v>1.4060808899202379</v>
      </c>
      <c r="F753" s="285">
        <f t="shared" si="32"/>
        <v>0.71119663681420664</v>
      </c>
    </row>
    <row r="754" spans="2:6" x14ac:dyDescent="0.25">
      <c r="B754" s="235">
        <v>75</v>
      </c>
      <c r="C754" s="236">
        <v>12.784147656905631</v>
      </c>
      <c r="D754" s="285">
        <f t="shared" si="33"/>
        <v>7.8221874999998817E-2</v>
      </c>
      <c r="E754" s="236">
        <v>1.4031808742646334</v>
      </c>
      <c r="F754" s="285">
        <f t="shared" si="32"/>
        <v>0.71266649819758343</v>
      </c>
    </row>
    <row r="755" spans="2:6" x14ac:dyDescent="0.25">
      <c r="B755" s="241">
        <v>75.099999999999994</v>
      </c>
      <c r="C755" s="242">
        <v>12.750646446140045</v>
      </c>
      <c r="D755" s="284">
        <f t="shared" si="33"/>
        <v>7.8427396149998829E-2</v>
      </c>
      <c r="E755" s="242">
        <v>1.4002895400568662</v>
      </c>
      <c r="F755" s="284">
        <f t="shared" si="32"/>
        <v>0.71413802031213458</v>
      </c>
    </row>
    <row r="756" spans="2:6" x14ac:dyDescent="0.25">
      <c r="B756" s="241">
        <v>75.2</v>
      </c>
      <c r="C756" s="242">
        <v>12.717227800608956</v>
      </c>
      <c r="D756" s="284">
        <f t="shared" si="33"/>
        <v>7.8633489599998802E-2</v>
      </c>
      <c r="E756" s="242">
        <v>1.3974068565442803</v>
      </c>
      <c r="F756" s="284">
        <f t="shared" si="32"/>
        <v>0.71561120178911364</v>
      </c>
    </row>
    <row r="757" spans="2:6" x14ac:dyDescent="0.25">
      <c r="B757" s="241">
        <v>75.3</v>
      </c>
      <c r="C757" s="242">
        <v>12.683891800576152</v>
      </c>
      <c r="D757" s="284">
        <f t="shared" si="33"/>
        <v>7.8840155349998817E-2</v>
      </c>
      <c r="E757" s="242">
        <v>1.3945327930658169</v>
      </c>
      <c r="F757" s="284">
        <f t="shared" si="32"/>
        <v>0.71708604126945308</v>
      </c>
    </row>
    <row r="758" spans="2:6" x14ac:dyDescent="0.25">
      <c r="B758" s="241">
        <v>75.400000000000006</v>
      </c>
      <c r="C758" s="242">
        <v>12.650638521877122</v>
      </c>
      <c r="D758" s="284">
        <f t="shared" si="33"/>
        <v>7.9047393399998792E-2</v>
      </c>
      <c r="E758" s="242">
        <v>1.3916673190522679</v>
      </c>
      <c r="F758" s="284">
        <f t="shared" si="32"/>
        <v>0.71856253740369846</v>
      </c>
    </row>
    <row r="759" spans="2:6" x14ac:dyDescent="0.25">
      <c r="B759" s="241">
        <v>75.5</v>
      </c>
      <c r="C759" s="242">
        <v>12.617468035971273</v>
      </c>
      <c r="D759" s="284">
        <f t="shared" si="33"/>
        <v>7.9255203749998768E-2</v>
      </c>
      <c r="E759" s="242">
        <v>1.3888104040264766</v>
      </c>
      <c r="F759" s="284">
        <f t="shared" si="32"/>
        <v>0.72004068885196493</v>
      </c>
    </row>
    <row r="760" spans="2:6" x14ac:dyDescent="0.25">
      <c r="B760" s="241">
        <v>75.599999999999994</v>
      </c>
      <c r="C760" s="242">
        <v>12.584380409993877</v>
      </c>
      <c r="D760" s="284">
        <f t="shared" si="33"/>
        <v>7.9463586399998745E-2</v>
      </c>
      <c r="E760" s="242">
        <v>1.3859620176035043</v>
      </c>
      <c r="F760" s="284">
        <f t="shared" si="32"/>
        <v>0.72152049428390597</v>
      </c>
    </row>
    <row r="761" spans="2:6" x14ac:dyDescent="0.25">
      <c r="B761" s="241">
        <v>75.7</v>
      </c>
      <c r="C761" s="242">
        <v>12.551375706807622</v>
      </c>
      <c r="D761" s="284">
        <f t="shared" si="33"/>
        <v>7.9672541349998738E-2</v>
      </c>
      <c r="E761" s="242">
        <v>1.3831221294908669</v>
      </c>
      <c r="F761" s="284">
        <f t="shared" si="32"/>
        <v>0.72300195237864084</v>
      </c>
    </row>
    <row r="762" spans="2:6" x14ac:dyDescent="0.25">
      <c r="B762" s="241">
        <v>75.8</v>
      </c>
      <c r="C762" s="242">
        <v>12.518453985053863</v>
      </c>
      <c r="D762" s="284">
        <f t="shared" si="33"/>
        <v>7.9882068599998718E-2</v>
      </c>
      <c r="E762" s="242">
        <v>1.3802907094886923</v>
      </c>
      <c r="F762" s="284">
        <f t="shared" si="32"/>
        <v>0.72448506182471861</v>
      </c>
    </row>
    <row r="763" spans="2:6" x14ac:dyDescent="0.25">
      <c r="B763" s="241">
        <v>75.900000000000006</v>
      </c>
      <c r="C763" s="242">
        <v>12.485615299203459</v>
      </c>
      <c r="D763" s="284">
        <f t="shared" si="33"/>
        <v>8.0092168149998713E-2</v>
      </c>
      <c r="E763" s="242">
        <v>1.3774677274898763</v>
      </c>
      <c r="F763" s="284">
        <f t="shared" si="32"/>
        <v>0.72596982132007837</v>
      </c>
    </row>
    <row r="764" spans="2:6" x14ac:dyDescent="0.25">
      <c r="B764" s="241">
        <v>76</v>
      </c>
      <c r="C764" s="242">
        <v>12.452859699607339</v>
      </c>
      <c r="D764" s="284">
        <f t="shared" si="33"/>
        <v>8.0302839999998696E-2</v>
      </c>
      <c r="E764" s="242">
        <v>1.3746531534802666</v>
      </c>
      <c r="F764" s="284">
        <f t="shared" si="32"/>
        <v>0.72745622957198941</v>
      </c>
    </row>
    <row r="765" spans="2:6" x14ac:dyDescent="0.25">
      <c r="B765" s="235">
        <v>76.099999999999994</v>
      </c>
      <c r="C765" s="236">
        <v>12.420187232546649</v>
      </c>
      <c r="D765" s="285">
        <f t="shared" si="33"/>
        <v>8.0514084149998666E-2</v>
      </c>
      <c r="E765" s="236">
        <v>1.3718469575387957</v>
      </c>
      <c r="F765" s="285">
        <f t="shared" si="32"/>
        <v>0.72894428529701361</v>
      </c>
    </row>
    <row r="766" spans="2:6" x14ac:dyDescent="0.25">
      <c r="B766" s="235">
        <v>76.2</v>
      </c>
      <c r="C766" s="236">
        <v>12.38759794028258</v>
      </c>
      <c r="D766" s="285">
        <f t="shared" si="33"/>
        <v>8.0725900599998679E-2</v>
      </c>
      <c r="E766" s="236">
        <v>1.3690491098376305</v>
      </c>
      <c r="F766" s="285">
        <f t="shared" si="32"/>
        <v>0.73043398722095532</v>
      </c>
    </row>
    <row r="767" spans="2:6" x14ac:dyDescent="0.25">
      <c r="B767" s="235">
        <v>76.3</v>
      </c>
      <c r="C767" s="236">
        <v>12.355091861105866</v>
      </c>
      <c r="D767" s="285">
        <f t="shared" si="33"/>
        <v>8.0938289349998666E-2</v>
      </c>
      <c r="E767" s="236">
        <v>1.366259580642305</v>
      </c>
      <c r="F767" s="285">
        <f t="shared" si="32"/>
        <v>0.73192533407881444</v>
      </c>
    </row>
    <row r="768" spans="2:6" x14ac:dyDescent="0.25">
      <c r="B768" s="235">
        <v>76.400000000000006</v>
      </c>
      <c r="C768" s="236">
        <v>12.322669029385859</v>
      </c>
      <c r="D768" s="285">
        <f t="shared" si="33"/>
        <v>8.115125039999864E-2</v>
      </c>
      <c r="E768" s="236">
        <v>1.3634783403118338</v>
      </c>
      <c r="F768" s="285">
        <f t="shared" si="32"/>
        <v>0.73341832461474632</v>
      </c>
    </row>
    <row r="769" spans="2:6" x14ac:dyDescent="0.25">
      <c r="B769" s="235">
        <v>76.5</v>
      </c>
      <c r="C769" s="236">
        <v>12.290329475619322</v>
      </c>
      <c r="D769" s="285">
        <f t="shared" si="33"/>
        <v>8.1364783749998615E-2</v>
      </c>
      <c r="E769" s="236">
        <v>1.3607053592988241</v>
      </c>
      <c r="F769" s="285">
        <f t="shared" si="32"/>
        <v>0.73491295758201702</v>
      </c>
    </row>
    <row r="770" spans="2:6" x14ac:dyDescent="0.25">
      <c r="B770" s="235">
        <v>76.599999999999994</v>
      </c>
      <c r="C770" s="236">
        <v>12.258073226478826</v>
      </c>
      <c r="D770" s="285">
        <f t="shared" si="33"/>
        <v>8.1578889399998591E-2</v>
      </c>
      <c r="E770" s="236">
        <v>1.3579406081496079</v>
      </c>
      <c r="F770" s="285">
        <f t="shared" si="32"/>
        <v>0.73640923174294481</v>
      </c>
    </row>
    <row r="771" spans="2:6" x14ac:dyDescent="0.25">
      <c r="B771" s="235">
        <v>76.7</v>
      </c>
      <c r="C771" s="236">
        <v>12.225900304860806</v>
      </c>
      <c r="D771" s="285">
        <f t="shared" si="33"/>
        <v>8.1793567349998542E-2</v>
      </c>
      <c r="E771" s="236">
        <v>1.3551840575042939</v>
      </c>
      <c r="F771" s="285">
        <f t="shared" si="32"/>
        <v>0.73790714586887873</v>
      </c>
    </row>
    <row r="772" spans="2:6" x14ac:dyDescent="0.25">
      <c r="B772" s="235">
        <v>76.8</v>
      </c>
      <c r="C772" s="236">
        <v>12.193810729933238</v>
      </c>
      <c r="D772" s="285">
        <f t="shared" si="33"/>
        <v>8.2008817599998535E-2</v>
      </c>
      <c r="E772" s="236">
        <v>1.3524356780969016</v>
      </c>
      <c r="F772" s="285">
        <f t="shared" si="32"/>
        <v>0.73940669874013065</v>
      </c>
    </row>
    <row r="773" spans="2:6" x14ac:dyDescent="0.25">
      <c r="B773" s="235">
        <v>76.900000000000006</v>
      </c>
      <c r="C773" s="236">
        <v>12.161804517183016</v>
      </c>
      <c r="D773" s="285">
        <f t="shared" si="33"/>
        <v>8.2224640149998515E-2</v>
      </c>
      <c r="E773" s="236">
        <v>1.3496954407554043</v>
      </c>
      <c r="F773" s="285">
        <f t="shared" ref="F773:F804" si="34">1/E773</f>
        <v>0.74090788914595063</v>
      </c>
    </row>
    <row r="774" spans="2:6" x14ac:dyDescent="0.25">
      <c r="B774" s="235">
        <v>77</v>
      </c>
      <c r="C774" s="236">
        <v>12.129881678462896</v>
      </c>
      <c r="D774" s="285">
        <f t="shared" ref="D774:D804" si="35">1/C774</f>
        <v>8.2441034999998483E-2</v>
      </c>
      <c r="E774" s="236">
        <v>1.3469633164018229</v>
      </c>
      <c r="F774" s="285">
        <f t="shared" si="34"/>
        <v>0.74241071588447205</v>
      </c>
    </row>
    <row r="775" spans="2:6" x14ac:dyDescent="0.25">
      <c r="B775" s="241">
        <v>77.099999999999994</v>
      </c>
      <c r="C775" s="242">
        <v>12.098042222038124</v>
      </c>
      <c r="D775" s="284">
        <f t="shared" si="35"/>
        <v>8.2658002149998508E-2</v>
      </c>
      <c r="E775" s="242">
        <v>1.344239276052285</v>
      </c>
      <c r="F775" s="284">
        <f t="shared" si="34"/>
        <v>0.74391517776267113</v>
      </c>
    </row>
    <row r="776" spans="2:6" x14ac:dyDescent="0.25">
      <c r="B776" s="241">
        <v>77.2</v>
      </c>
      <c r="C776" s="242">
        <v>12.066286152632737</v>
      </c>
      <c r="D776" s="284">
        <f t="shared" si="35"/>
        <v>8.2875541599998478E-2</v>
      </c>
      <c r="E776" s="242">
        <v>1.3415232908170764</v>
      </c>
      <c r="F776" s="284">
        <f t="shared" si="34"/>
        <v>0.74542127359632637</v>
      </c>
    </row>
    <row r="777" spans="2:6" x14ac:dyDescent="0.25">
      <c r="B777" s="241">
        <v>77.3</v>
      </c>
      <c r="C777" s="242">
        <v>12.034613471475415</v>
      </c>
      <c r="D777" s="284">
        <f t="shared" si="35"/>
        <v>8.3093653349998478E-2</v>
      </c>
      <c r="E777" s="242">
        <v>1.3388153319006912</v>
      </c>
      <c r="F777" s="284">
        <f t="shared" si="34"/>
        <v>0.74692900220997516</v>
      </c>
    </row>
    <row r="778" spans="2:6" x14ac:dyDescent="0.25">
      <c r="B778" s="241">
        <v>77.400000000000006</v>
      </c>
      <c r="C778" s="242">
        <v>12.003024176345082</v>
      </c>
      <c r="D778" s="284">
        <f t="shared" si="35"/>
        <v>8.3312337399998451E-2</v>
      </c>
      <c r="E778" s="242">
        <v>1.3361153706018807</v>
      </c>
      <c r="F778" s="284">
        <f t="shared" si="34"/>
        <v>0.74843836243686757</v>
      </c>
    </row>
    <row r="779" spans="2:6" x14ac:dyDescent="0.25">
      <c r="B779" s="241">
        <v>77.5</v>
      </c>
      <c r="C779" s="242">
        <v>11.971518261616055</v>
      </c>
      <c r="D779" s="284">
        <f t="shared" si="35"/>
        <v>8.3531593749998453E-2</v>
      </c>
      <c r="E779" s="242">
        <v>1.3334233783136928</v>
      </c>
      <c r="F779" s="284">
        <f t="shared" si="34"/>
        <v>0.74994935311892086</v>
      </c>
    </row>
    <row r="780" spans="2:6" x14ac:dyDescent="0.25">
      <c r="B780" s="241">
        <v>77.599999999999994</v>
      </c>
      <c r="C780" s="242">
        <v>11.940095718302913</v>
      </c>
      <c r="D780" s="284">
        <f t="shared" si="35"/>
        <v>8.3751422399998429E-2</v>
      </c>
      <c r="E780" s="242">
        <v>1.3307393265234615</v>
      </c>
      <c r="F780" s="284">
        <f t="shared" si="34"/>
        <v>0.75146197310669893</v>
      </c>
    </row>
    <row r="781" spans="2:6" x14ac:dyDescent="0.25">
      <c r="B781" s="241">
        <v>77.7</v>
      </c>
      <c r="C781" s="242">
        <v>11.908756534104949</v>
      </c>
      <c r="D781" s="284">
        <f t="shared" si="35"/>
        <v>8.3971823349998406E-2</v>
      </c>
      <c r="E781" s="242">
        <v>1.3280631868128783</v>
      </c>
      <c r="F781" s="284">
        <f t="shared" si="34"/>
        <v>0.75297622125934149</v>
      </c>
    </row>
    <row r="782" spans="2:6" x14ac:dyDescent="0.25">
      <c r="B782" s="241">
        <v>77.8</v>
      </c>
      <c r="C782" s="242">
        <v>11.877500693450289</v>
      </c>
      <c r="D782" s="284">
        <f t="shared" si="35"/>
        <v>8.4192796599998385E-2</v>
      </c>
      <c r="E782" s="242">
        <v>1.3253949308579627</v>
      </c>
      <c r="F782" s="284">
        <f t="shared" si="34"/>
        <v>0.75449209644454729</v>
      </c>
    </row>
    <row r="783" spans="2:6" x14ac:dyDescent="0.25">
      <c r="B783" s="241">
        <v>77.900000000000006</v>
      </c>
      <c r="C783" s="242">
        <v>11.846328177539663</v>
      </c>
      <c r="D783" s="284">
        <f t="shared" si="35"/>
        <v>8.4414342149998392E-2</v>
      </c>
      <c r="E783" s="242">
        <v>1.3227345304291043</v>
      </c>
      <c r="F783" s="284">
        <f t="shared" si="34"/>
        <v>0.75600959753851216</v>
      </c>
    </row>
    <row r="784" spans="2:6" x14ac:dyDescent="0.25">
      <c r="B784" s="241">
        <v>78</v>
      </c>
      <c r="C784" s="242">
        <v>11.81523896438981</v>
      </c>
      <c r="D784" s="284">
        <f t="shared" si="35"/>
        <v>8.4636459999998345E-2</v>
      </c>
      <c r="E784" s="242">
        <v>1.320081957391017</v>
      </c>
      <c r="F784" s="284">
        <f t="shared" si="34"/>
        <v>0.75752872342591482</v>
      </c>
    </row>
    <row r="785" spans="2:6" x14ac:dyDescent="0.25">
      <c r="B785" s="235">
        <v>78.099999999999994</v>
      </c>
      <c r="C785" s="236">
        <v>11.784233028876494</v>
      </c>
      <c r="D785" s="285">
        <f t="shared" si="35"/>
        <v>8.4859150149998328E-2</v>
      </c>
      <c r="E785" s="236">
        <v>1.3174371837027887</v>
      </c>
      <c r="F785" s="285">
        <f t="shared" si="34"/>
        <v>0.75904947299984371</v>
      </c>
    </row>
    <row r="786" spans="2:6" x14ac:dyDescent="0.25">
      <c r="B786" s="235">
        <v>78.2</v>
      </c>
      <c r="C786" s="236">
        <v>11.75331034277723</v>
      </c>
      <c r="D786" s="285">
        <f t="shared" si="35"/>
        <v>8.5082412599998325E-2</v>
      </c>
      <c r="E786" s="236">
        <v>1.3148001814178216</v>
      </c>
      <c r="F786" s="285">
        <f t="shared" si="34"/>
        <v>0.76057184516178333</v>
      </c>
    </row>
    <row r="787" spans="2:6" x14ac:dyDescent="0.25">
      <c r="B787" s="235">
        <v>78.3</v>
      </c>
      <c r="C787" s="236">
        <v>11.722470874813601</v>
      </c>
      <c r="D787" s="285">
        <f t="shared" si="35"/>
        <v>8.5306247349998296E-2</v>
      </c>
      <c r="E787" s="236">
        <v>1.3121709226838247</v>
      </c>
      <c r="F787" s="285">
        <f t="shared" si="34"/>
        <v>0.76209583882156784</v>
      </c>
    </row>
    <row r="788" spans="2:6" x14ac:dyDescent="0.25">
      <c r="B788" s="235">
        <v>78.400000000000006</v>
      </c>
      <c r="C788" s="236">
        <v>11.691714590693227</v>
      </c>
      <c r="D788" s="285">
        <f t="shared" si="35"/>
        <v>8.5530654399998296E-2</v>
      </c>
      <c r="E788" s="236">
        <v>1.3095493797428044</v>
      </c>
      <c r="F788" s="285">
        <f t="shared" si="34"/>
        <v>0.76362145289733185</v>
      </c>
    </row>
    <row r="789" spans="2:6" x14ac:dyDescent="0.25">
      <c r="B789" s="235">
        <v>78.5</v>
      </c>
      <c r="C789" s="236">
        <v>11.661041453151409</v>
      </c>
      <c r="D789" s="285">
        <f t="shared" si="35"/>
        <v>8.5755633749998283E-2</v>
      </c>
      <c r="E789" s="236">
        <v>1.3069355249310295</v>
      </c>
      <c r="F789" s="285">
        <f t="shared" si="34"/>
        <v>0.76514868631547273</v>
      </c>
    </row>
    <row r="790" spans="2:6" x14ac:dyDescent="0.25">
      <c r="B790" s="235">
        <v>78.599999999999994</v>
      </c>
      <c r="C790" s="236">
        <v>11.630451421992378</v>
      </c>
      <c r="D790" s="285">
        <f t="shared" si="35"/>
        <v>8.5981185399998258E-2</v>
      </c>
      <c r="E790" s="236">
        <v>1.3043293306789534</v>
      </c>
      <c r="F790" s="285">
        <f t="shared" si="34"/>
        <v>0.76667753801063543</v>
      </c>
    </row>
    <row r="791" spans="2:6" x14ac:dyDescent="0.25">
      <c r="B791" s="235">
        <v>78.7</v>
      </c>
      <c r="C791" s="236">
        <v>11.599944454130217</v>
      </c>
      <c r="D791" s="285">
        <f t="shared" si="35"/>
        <v>8.6207309349998235E-2</v>
      </c>
      <c r="E791" s="236">
        <v>1.3017307695112286</v>
      </c>
      <c r="F791" s="285">
        <f t="shared" si="34"/>
        <v>0.76820800692563962</v>
      </c>
    </row>
    <row r="792" spans="2:6" x14ac:dyDescent="0.25">
      <c r="B792" s="235">
        <v>78.8</v>
      </c>
      <c r="C792" s="236">
        <v>11.569520503629422</v>
      </c>
      <c r="D792" s="285">
        <f t="shared" si="35"/>
        <v>8.6434005599998254E-2</v>
      </c>
      <c r="E792" s="236">
        <v>1.2991398140466246</v>
      </c>
      <c r="F792" s="285">
        <f t="shared" si="34"/>
        <v>0.7697400920114601</v>
      </c>
    </row>
    <row r="793" spans="2:6" x14ac:dyDescent="0.25">
      <c r="B793" s="235">
        <v>78.900000000000006</v>
      </c>
      <c r="C793" s="236">
        <v>11.539179521745131</v>
      </c>
      <c r="D793" s="285">
        <f t="shared" si="35"/>
        <v>8.6661274149998205E-2</v>
      </c>
      <c r="E793" s="236">
        <v>1.2965564369979776</v>
      </c>
      <c r="F793" s="285">
        <f t="shared" si="34"/>
        <v>0.77127379222718695</v>
      </c>
    </row>
    <row r="794" spans="2:6" x14ac:dyDescent="0.25">
      <c r="B794" s="235">
        <v>79</v>
      </c>
      <c r="C794" s="236">
        <v>11.508921456962941</v>
      </c>
      <c r="D794" s="285">
        <f t="shared" si="35"/>
        <v>8.6889114999998213E-2</v>
      </c>
      <c r="E794" s="236">
        <v>1.2939806111721257</v>
      </c>
      <c r="F794" s="285">
        <f t="shared" si="34"/>
        <v>0.77280910653998947</v>
      </c>
    </row>
    <row r="795" spans="2:6" x14ac:dyDescent="0.25">
      <c r="B795" s="241">
        <v>79.099999999999994</v>
      </c>
      <c r="C795" s="242">
        <v>11.47874625503847</v>
      </c>
      <c r="D795" s="284">
        <f t="shared" si="35"/>
        <v>8.711752814999818E-2</v>
      </c>
      <c r="E795" s="242">
        <v>1.2914123094698693</v>
      </c>
      <c r="F795" s="284">
        <f t="shared" si="34"/>
        <v>0.77434603392506351</v>
      </c>
    </row>
    <row r="796" spans="2:6" x14ac:dyDescent="0.25">
      <c r="B796" s="241">
        <v>79.2</v>
      </c>
      <c r="C796" s="242">
        <v>11.448653859036465</v>
      </c>
      <c r="D796" s="284">
        <f t="shared" si="35"/>
        <v>8.7346513599998163E-2</v>
      </c>
      <c r="E796" s="242">
        <v>1.2888515048858604</v>
      </c>
      <c r="F796" s="284">
        <f t="shared" si="34"/>
        <v>0.77588457336561756</v>
      </c>
    </row>
    <row r="797" spans="2:6" x14ac:dyDescent="0.25">
      <c r="B797" s="241">
        <v>79.3</v>
      </c>
      <c r="C797" s="242">
        <v>11.418644209369656</v>
      </c>
      <c r="D797" s="284">
        <f t="shared" si="35"/>
        <v>8.7576071349998133E-2</v>
      </c>
      <c r="E797" s="242">
        <v>1.2862981705085619</v>
      </c>
      <c r="F797" s="284">
        <f t="shared" si="34"/>
        <v>0.77742472385281514</v>
      </c>
    </row>
    <row r="798" spans="2:6" x14ac:dyDescent="0.25">
      <c r="B798" s="241">
        <v>79.400000000000006</v>
      </c>
      <c r="C798" s="242">
        <v>11.388717243837192</v>
      </c>
      <c r="D798" s="284">
        <f t="shared" si="35"/>
        <v>8.7806201399998118E-2</v>
      </c>
      <c r="E798" s="242">
        <v>1.2837522795201477</v>
      </c>
      <c r="F798" s="284">
        <f t="shared" si="34"/>
        <v>0.77896648438574834</v>
      </c>
    </row>
    <row r="799" spans="2:6" x14ac:dyDescent="0.25">
      <c r="B799" s="241">
        <v>79.5</v>
      </c>
      <c r="C799" s="242">
        <v>11.358872897662776</v>
      </c>
      <c r="D799" s="284">
        <f t="shared" si="35"/>
        <v>8.8036903749998119E-2</v>
      </c>
      <c r="E799" s="242">
        <v>1.2812138051964232</v>
      </c>
      <c r="F799" s="284">
        <f t="shared" si="34"/>
        <v>0.78050985397139838</v>
      </c>
    </row>
    <row r="800" spans="2:6" x14ac:dyDescent="0.25">
      <c r="B800" s="241">
        <v>79.599999999999994</v>
      </c>
      <c r="C800" s="242">
        <v>11.32911110353243</v>
      </c>
      <c r="D800" s="284">
        <f t="shared" si="35"/>
        <v>8.8268178399998107E-2</v>
      </c>
      <c r="E800" s="242">
        <v>1.2786827209067271</v>
      </c>
      <c r="F800" s="284">
        <f t="shared" si="34"/>
        <v>0.78205483162460321</v>
      </c>
    </row>
    <row r="801" spans="2:6" x14ac:dyDescent="0.25">
      <c r="B801" s="241">
        <v>79.7</v>
      </c>
      <c r="C801" s="242">
        <v>11.299431791631934</v>
      </c>
      <c r="D801" s="284">
        <f t="shared" si="35"/>
        <v>8.8500025349998054E-2</v>
      </c>
      <c r="E801" s="242">
        <v>1.2761590001138534</v>
      </c>
      <c r="F801" s="284">
        <f t="shared" si="34"/>
        <v>0.78360141636801084</v>
      </c>
    </row>
    <row r="802" spans="2:6" x14ac:dyDescent="0.25">
      <c r="B802" s="241">
        <v>79.8</v>
      </c>
      <c r="C802" s="242">
        <v>11.26983488968388</v>
      </c>
      <c r="D802" s="284">
        <f t="shared" si="35"/>
        <v>8.8732444599998045E-2</v>
      </c>
      <c r="E802" s="242">
        <v>1.2736426163739329</v>
      </c>
      <c r="F802" s="284">
        <f t="shared" si="34"/>
        <v>0.78514960723205474</v>
      </c>
    </row>
    <row r="803" spans="2:6" x14ac:dyDescent="0.25">
      <c r="B803" s="241">
        <v>79.900000000000006</v>
      </c>
      <c r="C803" s="242">
        <v>11.24032032298447</v>
      </c>
      <c r="D803" s="284">
        <f t="shared" si="35"/>
        <v>8.8965436149998023E-2</v>
      </c>
      <c r="E803" s="242">
        <v>1.2711335433363413</v>
      </c>
      <c r="F803" s="284">
        <f t="shared" si="34"/>
        <v>0.78669940325491083</v>
      </c>
    </row>
    <row r="804" spans="2:6" x14ac:dyDescent="0.25">
      <c r="B804" s="241">
        <v>80</v>
      </c>
      <c r="C804" s="242">
        <v>11.210888014439876</v>
      </c>
      <c r="D804" s="284">
        <f t="shared" si="35"/>
        <v>8.9198999999998002E-2</v>
      </c>
      <c r="E804" s="242">
        <v>1.2686317547435884</v>
      </c>
      <c r="F804" s="284">
        <f t="shared" si="34"/>
        <v>0.78825080348246268</v>
      </c>
    </row>
  </sheetData>
  <mergeCells count="5">
    <mergeCell ref="E3:F3"/>
    <mergeCell ref="C3:D3"/>
    <mergeCell ref="B2:F2"/>
    <mergeCell ref="I2:O2"/>
    <mergeCell ref="R2:U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G62"/>
  <sheetViews>
    <sheetView topLeftCell="A13" workbookViewId="0">
      <selection activeCell="I35" sqref="I35"/>
    </sheetView>
  </sheetViews>
  <sheetFormatPr defaultRowHeight="15" x14ac:dyDescent="0.25"/>
  <cols>
    <col min="1" max="1" width="12.28515625" customWidth="1"/>
    <col min="2" max="3" width="12.7109375" style="1" customWidth="1"/>
    <col min="4" max="4" width="13.140625" customWidth="1"/>
  </cols>
  <sheetData>
    <row r="1" spans="1:7" ht="14.45" x14ac:dyDescent="0.3">
      <c r="A1" t="s">
        <v>8</v>
      </c>
    </row>
    <row r="2" spans="1:7" ht="14.45" x14ac:dyDescent="0.3">
      <c r="A2" t="s">
        <v>9</v>
      </c>
    </row>
    <row r="4" spans="1:7" ht="14.45" x14ac:dyDescent="0.3">
      <c r="A4" t="s">
        <v>10</v>
      </c>
      <c r="B4" s="2" t="s">
        <v>11</v>
      </c>
      <c r="C4" s="2"/>
    </row>
    <row r="5" spans="1:7" ht="14.45" x14ac:dyDescent="0.3">
      <c r="A5" t="s">
        <v>12</v>
      </c>
    </row>
    <row r="6" spans="1:7" ht="14.45" x14ac:dyDescent="0.3">
      <c r="A6" t="s">
        <v>13</v>
      </c>
      <c r="B6" s="1" t="s">
        <v>14</v>
      </c>
    </row>
    <row r="7" spans="1:7" ht="14.45" x14ac:dyDescent="0.3">
      <c r="A7" t="s">
        <v>15</v>
      </c>
      <c r="B7" s="1" t="s">
        <v>16</v>
      </c>
    </row>
    <row r="8" spans="1:7" ht="14.45" x14ac:dyDescent="0.3">
      <c r="A8" t="s">
        <v>17</v>
      </c>
      <c r="B8" s="1" t="s">
        <v>18</v>
      </c>
    </row>
    <row r="9" spans="1:7" thickBot="1" x14ac:dyDescent="0.35">
      <c r="A9" t="s">
        <v>19</v>
      </c>
      <c r="B9" s="1" t="s">
        <v>20</v>
      </c>
    </row>
    <row r="10" spans="1:7" thickBot="1" x14ac:dyDescent="0.35">
      <c r="A10" t="s">
        <v>23</v>
      </c>
      <c r="E10" s="900" t="s">
        <v>24</v>
      </c>
      <c r="F10" s="900"/>
      <c r="G10" s="100">
        <f>(B37/B27)^(1/10)-1</f>
        <v>2.0270899678245469E-2</v>
      </c>
    </row>
    <row r="11" spans="1:7" ht="28.9" x14ac:dyDescent="0.3">
      <c r="A11" s="98" t="s">
        <v>21</v>
      </c>
      <c r="B11" s="98" t="s">
        <v>22</v>
      </c>
      <c r="C11" s="103" t="s">
        <v>135</v>
      </c>
      <c r="D11" s="11" t="s">
        <v>136</v>
      </c>
    </row>
    <row r="12" spans="1:7" ht="14.45" x14ac:dyDescent="0.3">
      <c r="A12" s="1">
        <v>1990</v>
      </c>
      <c r="B12" s="4">
        <v>127.9</v>
      </c>
      <c r="C12" s="4">
        <f t="shared" ref="C12:C62" si="0">B12/B$37</f>
        <v>0.55573177143304064</v>
      </c>
      <c r="D12" s="4">
        <f t="shared" ref="D12:D36" si="1">B$37/B12</f>
        <v>1.799429241594996</v>
      </c>
    </row>
    <row r="13" spans="1:7" ht="14.45" x14ac:dyDescent="0.3">
      <c r="A13" s="1">
        <v>1991</v>
      </c>
      <c r="B13" s="4">
        <v>132.9</v>
      </c>
      <c r="C13" s="4">
        <f t="shared" si="0"/>
        <v>0.57745701660243243</v>
      </c>
      <c r="D13" s="4">
        <f t="shared" si="1"/>
        <v>1.7317306245297215</v>
      </c>
    </row>
    <row r="14" spans="1:7" ht="14.45" x14ac:dyDescent="0.3">
      <c r="A14" s="1">
        <v>1992</v>
      </c>
      <c r="B14" s="4">
        <v>136.5</v>
      </c>
      <c r="C14" s="4">
        <f t="shared" si="0"/>
        <v>0.59309919312439441</v>
      </c>
      <c r="D14" s="4">
        <f t="shared" si="1"/>
        <v>1.686058608058608</v>
      </c>
    </row>
    <row r="15" spans="1:7" ht="14.45" x14ac:dyDescent="0.3">
      <c r="A15" s="1">
        <v>1993</v>
      </c>
      <c r="B15" s="4">
        <v>140.80000000000001</v>
      </c>
      <c r="C15" s="4">
        <f t="shared" si="0"/>
        <v>0.6117829039700714</v>
      </c>
      <c r="D15" s="4">
        <f t="shared" si="1"/>
        <v>1.6345667613636361</v>
      </c>
    </row>
    <row r="16" spans="1:7" ht="14.45" x14ac:dyDescent="0.3">
      <c r="A16" s="1">
        <v>1994</v>
      </c>
      <c r="B16" s="4">
        <v>144.69999999999999</v>
      </c>
      <c r="C16" s="4">
        <f t="shared" si="0"/>
        <v>0.62872859520219682</v>
      </c>
      <c r="D16" s="4">
        <f t="shared" si="1"/>
        <v>1.5905114029025571</v>
      </c>
    </row>
    <row r="17" spans="1:4" ht="14.45" x14ac:dyDescent="0.3">
      <c r="A17" s="1">
        <v>1995</v>
      </c>
      <c r="B17" s="4">
        <v>149</v>
      </c>
      <c r="C17" s="4">
        <f t="shared" si="0"/>
        <v>0.64741230604787381</v>
      </c>
      <c r="D17" s="4">
        <f t="shared" si="1"/>
        <v>1.5446107382550336</v>
      </c>
    </row>
    <row r="18" spans="1:4" ht="14.45" x14ac:dyDescent="0.3">
      <c r="A18" s="1">
        <v>1996</v>
      </c>
      <c r="B18" s="4">
        <v>153.6</v>
      </c>
      <c r="C18" s="4">
        <f t="shared" si="0"/>
        <v>0.66739953160371412</v>
      </c>
      <c r="D18" s="4">
        <f t="shared" si="1"/>
        <v>1.4983528645833333</v>
      </c>
    </row>
    <row r="19" spans="1:4" ht="14.45" x14ac:dyDescent="0.3">
      <c r="A19" s="1">
        <v>1997</v>
      </c>
      <c r="B19" s="4">
        <v>156.9</v>
      </c>
      <c r="C19" s="4">
        <f t="shared" si="0"/>
        <v>0.68173819341551278</v>
      </c>
      <c r="D19" s="4">
        <f t="shared" si="1"/>
        <v>1.4668387507966856</v>
      </c>
    </row>
    <row r="20" spans="1:4" ht="14.45" x14ac:dyDescent="0.3">
      <c r="A20" s="1">
        <v>1998</v>
      </c>
      <c r="B20" s="4">
        <v>158.9</v>
      </c>
      <c r="C20" s="4">
        <f t="shared" si="0"/>
        <v>0.69042829148326945</v>
      </c>
      <c r="D20" s="4">
        <f t="shared" si="1"/>
        <v>1.4483763373190686</v>
      </c>
    </row>
    <row r="21" spans="1:4" ht="14.45" x14ac:dyDescent="0.3">
      <c r="A21" s="1">
        <v>1999</v>
      </c>
      <c r="B21" s="4">
        <v>162</v>
      </c>
      <c r="C21" s="4">
        <f t="shared" si="0"/>
        <v>0.70389794348829227</v>
      </c>
      <c r="D21" s="4">
        <f t="shared" si="1"/>
        <v>1.4206604938271605</v>
      </c>
    </row>
    <row r="22" spans="1:4" ht="14.45" x14ac:dyDescent="0.3">
      <c r="A22" s="1">
        <v>2000</v>
      </c>
      <c r="B22" s="4">
        <v>167.2</v>
      </c>
      <c r="C22" s="4">
        <f t="shared" si="0"/>
        <v>0.72649219846445967</v>
      </c>
      <c r="D22" s="4">
        <f t="shared" si="1"/>
        <v>1.3764772727272727</v>
      </c>
    </row>
    <row r="23" spans="1:4" ht="14.45" x14ac:dyDescent="0.3">
      <c r="A23" s="1">
        <v>2001</v>
      </c>
      <c r="B23" s="4">
        <v>171.1</v>
      </c>
      <c r="C23" s="4">
        <f t="shared" si="0"/>
        <v>0.7434378896965852</v>
      </c>
      <c r="D23" s="4">
        <f t="shared" si="1"/>
        <v>1.3451022793687901</v>
      </c>
    </row>
    <row r="24" spans="1:4" ht="14.45" x14ac:dyDescent="0.3">
      <c r="A24" s="1">
        <v>2002</v>
      </c>
      <c r="B24" s="4">
        <v>173.3</v>
      </c>
      <c r="C24" s="4">
        <f t="shared" si="0"/>
        <v>0.75299699757111771</v>
      </c>
      <c r="D24" s="4">
        <f t="shared" si="1"/>
        <v>1.3280265435660703</v>
      </c>
    </row>
    <row r="25" spans="1:4" ht="14.45" x14ac:dyDescent="0.3">
      <c r="A25" s="1">
        <v>2003</v>
      </c>
      <c r="B25" s="4">
        <v>177.3</v>
      </c>
      <c r="C25" s="4">
        <f t="shared" si="0"/>
        <v>0.77037719370663105</v>
      </c>
      <c r="D25" s="4">
        <f t="shared" si="1"/>
        <v>1.2980654258319231</v>
      </c>
    </row>
    <row r="26" spans="1:4" ht="14.45" x14ac:dyDescent="0.3">
      <c r="A26" s="1">
        <v>2004</v>
      </c>
      <c r="B26" s="4">
        <v>181.8</v>
      </c>
      <c r="C26" s="4">
        <f t="shared" si="0"/>
        <v>0.78992991435908366</v>
      </c>
      <c r="D26" s="4">
        <f t="shared" si="1"/>
        <v>1.2659350935093507</v>
      </c>
    </row>
    <row r="27" spans="1:4" ht="14.45" x14ac:dyDescent="0.3">
      <c r="A27" s="1">
        <v>2005</v>
      </c>
      <c r="B27" s="4">
        <v>188.3</v>
      </c>
      <c r="C27" s="4">
        <f t="shared" si="0"/>
        <v>0.81817273307929284</v>
      </c>
      <c r="D27" s="4">
        <f t="shared" si="1"/>
        <v>1.222235793945831</v>
      </c>
    </row>
    <row r="28" spans="1:4" ht="14.45" x14ac:dyDescent="0.3">
      <c r="A28" s="1">
        <v>2006</v>
      </c>
      <c r="B28" s="4">
        <v>194.7</v>
      </c>
      <c r="C28" s="4">
        <f t="shared" si="0"/>
        <v>0.8459810468961142</v>
      </c>
      <c r="D28" s="4">
        <f t="shared" si="1"/>
        <v>1.1820595788392398</v>
      </c>
    </row>
    <row r="29" spans="1:4" ht="14.45" x14ac:dyDescent="0.3">
      <c r="A29" s="1">
        <v>2007</v>
      </c>
      <c r="B29" s="4">
        <v>200.36099999999999</v>
      </c>
      <c r="C29" s="4">
        <f t="shared" si="0"/>
        <v>0.87057836947689948</v>
      </c>
      <c r="D29" s="4">
        <f t="shared" si="1"/>
        <v>1.1486616656934234</v>
      </c>
    </row>
    <row r="30" spans="1:4" ht="14.45" x14ac:dyDescent="0.3">
      <c r="A30" s="1">
        <v>2008</v>
      </c>
      <c r="B30" s="4">
        <v>208.68100000000001</v>
      </c>
      <c r="C30" s="4">
        <f t="shared" si="0"/>
        <v>0.90672917743876746</v>
      </c>
      <c r="D30" s="4">
        <f t="shared" si="1"/>
        <v>1.1028651386566097</v>
      </c>
    </row>
    <row r="31" spans="1:4" ht="14.45" x14ac:dyDescent="0.3">
      <c r="A31" s="1">
        <v>2009</v>
      </c>
      <c r="B31" s="4">
        <v>207.845</v>
      </c>
      <c r="C31" s="4">
        <f t="shared" si="0"/>
        <v>0.90309671644644518</v>
      </c>
      <c r="D31" s="4">
        <f t="shared" si="1"/>
        <v>1.1073011138107725</v>
      </c>
    </row>
    <row r="32" spans="1:4" ht="14.45" x14ac:dyDescent="0.3">
      <c r="A32" s="1">
        <v>2010</v>
      </c>
      <c r="B32" s="4">
        <v>211.33799999999999</v>
      </c>
      <c r="C32" s="4">
        <f t="shared" si="0"/>
        <v>0.91827397272178213</v>
      </c>
      <c r="D32" s="4">
        <f t="shared" si="1"/>
        <v>1.0889996119959495</v>
      </c>
    </row>
    <row r="33" spans="1:4" ht="14.45" x14ac:dyDescent="0.3">
      <c r="A33" s="1">
        <v>2011</v>
      </c>
      <c r="B33" s="4">
        <v>218.61799999999999</v>
      </c>
      <c r="C33" s="4">
        <f t="shared" si="0"/>
        <v>0.94990592968841658</v>
      </c>
      <c r="D33" s="4">
        <f t="shared" si="1"/>
        <v>1.0527358223019148</v>
      </c>
    </row>
    <row r="34" spans="1:4" ht="14.45" x14ac:dyDescent="0.3">
      <c r="A34" s="1">
        <v>2012</v>
      </c>
      <c r="B34" s="4">
        <v>223.24199999999999</v>
      </c>
      <c r="C34" s="4">
        <f t="shared" si="0"/>
        <v>0.96999743642107006</v>
      </c>
      <c r="D34" s="4">
        <f t="shared" si="1"/>
        <v>1.0309305596617124</v>
      </c>
    </row>
    <row r="35" spans="1:4" ht="14.45" x14ac:dyDescent="0.3">
      <c r="A35" s="1">
        <v>2013</v>
      </c>
      <c r="B35" s="4">
        <v>226.721</v>
      </c>
      <c r="C35" s="4">
        <f t="shared" si="0"/>
        <v>0.98511386200993278</v>
      </c>
      <c r="D35" s="4">
        <f t="shared" si="1"/>
        <v>1.0151110836667092</v>
      </c>
    </row>
    <row r="36" spans="1:4" thickBot="1" x14ac:dyDescent="0.35">
      <c r="A36" s="1">
        <v>2014</v>
      </c>
      <c r="B36" s="4">
        <v>230.55199999999999</v>
      </c>
      <c r="C36" s="4">
        <f t="shared" si="0"/>
        <v>1.0017597448587208</v>
      </c>
      <c r="D36" s="4">
        <f t="shared" si="1"/>
        <v>0.99824334640341439</v>
      </c>
    </row>
    <row r="37" spans="1:4" thickBot="1" x14ac:dyDescent="0.35">
      <c r="A37" s="99">
        <v>2015</v>
      </c>
      <c r="B37" s="101">
        <v>230.14699999999999</v>
      </c>
      <c r="C37" s="101">
        <f t="shared" si="0"/>
        <v>1</v>
      </c>
      <c r="D37" s="102">
        <f>B$37/B37</f>
        <v>1</v>
      </c>
    </row>
    <row r="38" spans="1:4" ht="14.45" x14ac:dyDescent="0.3">
      <c r="A38" s="1">
        <v>2016</v>
      </c>
      <c r="B38" s="4">
        <f t="shared" ref="B38:B47" si="2">B37*(1+$G$10)</f>
        <v>234.81228674824916</v>
      </c>
      <c r="C38" s="4">
        <f t="shared" si="0"/>
        <v>1.0202708996782455</v>
      </c>
      <c r="D38" s="4">
        <f t="shared" ref="D38:D62" si="3">B$37/B38</f>
        <v>0.98013184568467238</v>
      </c>
    </row>
    <row r="39" spans="1:4" ht="14.45" x14ac:dyDescent="0.3">
      <c r="A39" s="110">
        <v>2017</v>
      </c>
      <c r="B39" s="111">
        <f t="shared" si="2"/>
        <v>239.57214305614232</v>
      </c>
      <c r="C39" s="4">
        <f t="shared" si="0"/>
        <v>1.0409527087302564</v>
      </c>
      <c r="D39" s="4">
        <f t="shared" si="3"/>
        <v>0.9606584349252425</v>
      </c>
    </row>
    <row r="40" spans="1:4" ht="14.45" x14ac:dyDescent="0.3">
      <c r="A40" s="1">
        <v>2018</v>
      </c>
      <c r="B40" s="4">
        <f t="shared" si="2"/>
        <v>244.42848593373566</v>
      </c>
      <c r="C40" s="4">
        <f t="shared" si="0"/>
        <v>1.0620537566587254</v>
      </c>
      <c r="D40" s="4">
        <f t="shared" si="3"/>
        <v>0.94157192489582675</v>
      </c>
    </row>
    <row r="41" spans="1:4" ht="14.45" x14ac:dyDescent="0.3">
      <c r="A41" s="1">
        <v>2019</v>
      </c>
      <c r="B41" s="4">
        <f t="shared" si="2"/>
        <v>249.38327125060385</v>
      </c>
      <c r="C41" s="4">
        <f t="shared" si="0"/>
        <v>1.0835825418128582</v>
      </c>
      <c r="D41" s="4">
        <f t="shared" si="3"/>
        <v>0.92286462859301643</v>
      </c>
    </row>
    <row r="42" spans="1:4" ht="14.45" x14ac:dyDescent="0.3">
      <c r="A42" s="1">
        <v>2020</v>
      </c>
      <c r="B42" s="4">
        <f t="shared" si="2"/>
        <v>254.43849452355752</v>
      </c>
      <c r="C42" s="4">
        <f>B42/B$37</f>
        <v>1.1055477348110447</v>
      </c>
      <c r="D42" s="4">
        <f t="shared" si="3"/>
        <v>0.90452901173997291</v>
      </c>
    </row>
    <row r="43" spans="1:4" ht="14.45" x14ac:dyDescent="0.3">
      <c r="A43" s="1">
        <v>2021</v>
      </c>
      <c r="B43" s="4">
        <f t="shared" si="2"/>
        <v>259.59619172032836</v>
      </c>
      <c r="C43" s="4">
        <f t="shared" si="0"/>
        <v>1.127958182032911</v>
      </c>
      <c r="D43" s="4">
        <f t="shared" si="3"/>
        <v>0.88655768975203242</v>
      </c>
    </row>
    <row r="44" spans="1:4" ht="14.45" x14ac:dyDescent="0.3">
      <c r="A44" s="1">
        <v>2022</v>
      </c>
      <c r="B44" s="4">
        <f t="shared" si="2"/>
        <v>264.85844007954574</v>
      </c>
      <c r="C44" s="4">
        <f t="shared" si="0"/>
        <v>1.1508229091821565</v>
      </c>
      <c r="D44" s="4">
        <f t="shared" si="3"/>
        <v>0.86894342476259867</v>
      </c>
    </row>
    <row r="45" spans="1:4" ht="14.45" x14ac:dyDescent="0.3">
      <c r="A45" s="1">
        <v>2023</v>
      </c>
      <c r="B45" s="4">
        <f t="shared" si="2"/>
        <v>270.22735894733478</v>
      </c>
      <c r="C45" s="4">
        <f t="shared" si="0"/>
        <v>1.1741511249216143</v>
      </c>
      <c r="D45" s="4">
        <f t="shared" si="3"/>
        <v>0.85167912270812618</v>
      </c>
    </row>
    <row r="46" spans="1:4" ht="14.45" x14ac:dyDescent="0.3">
      <c r="A46" s="1">
        <v>2024</v>
      </c>
      <c r="B46" s="4">
        <f t="shared" si="2"/>
        <v>275.70511063087343</v>
      </c>
      <c r="C46" s="4">
        <f t="shared" si="0"/>
        <v>1.1979522245819996</v>
      </c>
      <c r="D46" s="4">
        <f t="shared" si="3"/>
        <v>0.83475783047101826</v>
      </c>
    </row>
    <row r="47" spans="1:4" ht="14.45" x14ac:dyDescent="0.3">
      <c r="A47" s="1">
        <v>2025</v>
      </c>
      <c r="B47" s="4">
        <f t="shared" si="2"/>
        <v>281.29390126925142</v>
      </c>
      <c r="C47" s="4">
        <f t="shared" si="0"/>
        <v>1.2222357939458321</v>
      </c>
      <c r="D47" s="4">
        <f t="shared" si="3"/>
        <v>0.81817273307929206</v>
      </c>
    </row>
    <row r="48" spans="1:4" ht="14.45" x14ac:dyDescent="0.3">
      <c r="A48" s="1">
        <v>2026</v>
      </c>
      <c r="B48" s="4">
        <f t="shared" ref="B48:B62" si="4">B47*(1+$G$10)</f>
        <v>286.99598172198273</v>
      </c>
      <c r="C48" s="4">
        <f t="shared" si="0"/>
        <v>1.2470116131080689</v>
      </c>
      <c r="D48" s="4">
        <f t="shared" si="3"/>
        <v>0.80191715096187932</v>
      </c>
    </row>
    <row r="49" spans="1:4" ht="14.45" x14ac:dyDescent="0.3">
      <c r="A49" s="1">
        <v>2027</v>
      </c>
      <c r="B49" s="4">
        <f t="shared" si="4"/>
        <v>292.81364847552862</v>
      </c>
      <c r="C49" s="4">
        <f t="shared" si="0"/>
        <v>1.2722896604149898</v>
      </c>
      <c r="D49" s="4">
        <f t="shared" si="3"/>
        <v>0.78598453725846085</v>
      </c>
    </row>
    <row r="50" spans="1:4" ht="14.45" x14ac:dyDescent="0.3">
      <c r="A50" s="1">
        <v>2028</v>
      </c>
      <c r="B50" s="4">
        <f t="shared" si="4"/>
        <v>298.74924456819707</v>
      </c>
      <c r="C50" s="4">
        <f t="shared" si="0"/>
        <v>1.2980801164829308</v>
      </c>
      <c r="D50" s="4">
        <f t="shared" si="3"/>
        <v>0.77036847518274854</v>
      </c>
    </row>
    <row r="51" spans="1:4" ht="14.45" x14ac:dyDescent="0.3">
      <c r="A51" s="1">
        <v>2029</v>
      </c>
      <c r="B51" s="4">
        <f t="shared" si="4"/>
        <v>304.80516053379063</v>
      </c>
      <c r="C51" s="4">
        <f t="shared" si="0"/>
        <v>1.3243933682984816</v>
      </c>
      <c r="D51" s="4">
        <f t="shared" si="3"/>
        <v>0.75506267543815409</v>
      </c>
    </row>
    <row r="52" spans="1:4" ht="14.45" x14ac:dyDescent="0.3">
      <c r="A52" s="1">
        <v>2030</v>
      </c>
      <c r="B52" s="4">
        <f t="shared" si="4"/>
        <v>310.98383536438263</v>
      </c>
      <c r="C52" s="4">
        <f t="shared" si="0"/>
        <v>1.3512400134017939</v>
      </c>
      <c r="D52" s="4">
        <f t="shared" si="3"/>
        <v>0.74006097368480461</v>
      </c>
    </row>
    <row r="53" spans="1:4" ht="14.45" x14ac:dyDescent="0.3">
      <c r="A53" s="1">
        <v>2031</v>
      </c>
      <c r="B53" s="4">
        <f t="shared" si="4"/>
        <v>317.28775749261001</v>
      </c>
      <c r="C53" s="4">
        <f t="shared" si="0"/>
        <v>1.3786308641546925</v>
      </c>
      <c r="D53" s="4">
        <f t="shared" si="3"/>
        <v>0.72535732805688347</v>
      </c>
    </row>
    <row r="54" spans="1:4" ht="14.45" x14ac:dyDescent="0.3">
      <c r="A54" s="1">
        <v>2032</v>
      </c>
      <c r="B54" s="4">
        <f t="shared" si="4"/>
        <v>323.71946579387821</v>
      </c>
      <c r="C54" s="4">
        <f t="shared" si="0"/>
        <v>1.4065769520953053</v>
      </c>
      <c r="D54" s="4">
        <f t="shared" si="3"/>
        <v>0.71094581672929558</v>
      </c>
    </row>
    <row r="55" spans="1:4" ht="14.45" x14ac:dyDescent="0.3">
      <c r="A55" s="1">
        <v>2033</v>
      </c>
      <c r="B55" s="4">
        <f t="shared" si="4"/>
        <v>330.28155060888116</v>
      </c>
      <c r="C55" s="4">
        <f t="shared" si="0"/>
        <v>1.4350895323809616</v>
      </c>
      <c r="D55" s="4">
        <f t="shared" si="3"/>
        <v>0.69682063553268125</v>
      </c>
    </row>
    <row r="56" spans="1:4" ht="14.45" x14ac:dyDescent="0.3">
      <c r="A56" s="1">
        <v>2034</v>
      </c>
      <c r="B56" s="4">
        <f t="shared" si="4"/>
        <v>336.97665478684917</v>
      </c>
      <c r="C56" s="4">
        <f t="shared" si="0"/>
        <v>1.4641800883211564</v>
      </c>
      <c r="D56" s="4">
        <f t="shared" si="3"/>
        <v>0.68297609561581329</v>
      </c>
    </row>
    <row r="57" spans="1:4" ht="14.45" x14ac:dyDescent="0.3">
      <c r="A57" s="1">
        <v>2035</v>
      </c>
      <c r="B57" s="4">
        <f t="shared" si="4"/>
        <v>343.80747474994416</v>
      </c>
      <c r="C57" s="4">
        <f t="shared" si="0"/>
        <v>1.4938603360023992</v>
      </c>
      <c r="D57" s="4">
        <f t="shared" si="3"/>
        <v>0.66940662115443827</v>
      </c>
    </row>
    <row r="58" spans="1:4" ht="14.45" x14ac:dyDescent="0.3">
      <c r="A58" s="1">
        <v>2036</v>
      </c>
      <c r="B58" s="4">
        <f t="shared" si="4"/>
        <v>350.77676157923122</v>
      </c>
      <c r="C58" s="4">
        <f t="shared" si="0"/>
        <v>1.5241422290068141</v>
      </c>
      <c r="D58" s="4">
        <f t="shared" si="3"/>
        <v>0.65610674710563988</v>
      </c>
    </row>
    <row r="59" spans="1:4" ht="14.45" x14ac:dyDescent="0.3">
      <c r="A59" s="1">
        <v>2037</v>
      </c>
      <c r="B59" s="4">
        <f t="shared" si="4"/>
        <v>357.88732212266365</v>
      </c>
      <c r="C59" s="4">
        <f t="shared" si="0"/>
        <v>1.5550379632263887</v>
      </c>
      <c r="D59" s="4">
        <f t="shared" si="3"/>
        <v>0.64307111700681741</v>
      </c>
    </row>
    <row r="60" spans="1:4" ht="14.45" x14ac:dyDescent="0.3">
      <c r="A60" s="1">
        <v>2038</v>
      </c>
      <c r="B60" s="4">
        <f t="shared" si="4"/>
        <v>365.14202012552806</v>
      </c>
      <c r="C60" s="4">
        <f t="shared" si="0"/>
        <v>1.5865599817748137</v>
      </c>
      <c r="D60" s="4">
        <f t="shared" si="3"/>
        <v>0.6302944808183959</v>
      </c>
    </row>
    <row r="61" spans="1:4" ht="14.45" x14ac:dyDescent="0.3">
      <c r="A61" s="1">
        <v>2039</v>
      </c>
      <c r="B61" s="4">
        <f t="shared" si="4"/>
        <v>372.54377738380452</v>
      </c>
      <c r="C61" s="4">
        <f t="shared" si="0"/>
        <v>1.61872097999889</v>
      </c>
      <c r="D61" s="4">
        <f t="shared" si="3"/>
        <v>0.61777169280939681</v>
      </c>
    </row>
    <row r="62" spans="1:4" ht="14.45" x14ac:dyDescent="0.3">
      <c r="A62" s="1">
        <v>2040</v>
      </c>
      <c r="B62" s="4">
        <f t="shared" si="4"/>
        <v>380.09557492090624</v>
      </c>
      <c r="C62" s="4">
        <f t="shared" si="0"/>
        <v>1.6515339105915188</v>
      </c>
      <c r="D62" s="4">
        <f t="shared" si="3"/>
        <v>0.60549770948501858</v>
      </c>
    </row>
  </sheetData>
  <mergeCells count="1">
    <mergeCell ref="E10:F10"/>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194"/>
  <sheetViews>
    <sheetView topLeftCell="A73" zoomScale="85" zoomScaleNormal="85" workbookViewId="0">
      <selection activeCell="B87" sqref="B87"/>
    </sheetView>
  </sheetViews>
  <sheetFormatPr defaultColWidth="8.85546875" defaultRowHeight="15" x14ac:dyDescent="0.25"/>
  <cols>
    <col min="1" max="1" width="23.7109375" style="620" bestFit="1" customWidth="1"/>
    <col min="2" max="17" width="10.7109375" style="620" customWidth="1"/>
    <col min="18" max="18" width="10.7109375" style="785" customWidth="1"/>
    <col min="19" max="19" width="10.7109375" style="620" customWidth="1"/>
    <col min="20" max="16384" width="8.85546875" style="620"/>
  </cols>
  <sheetData>
    <row r="1" spans="1:18" ht="14.45" thickBot="1" x14ac:dyDescent="0.3">
      <c r="A1" s="901" t="s">
        <v>616</v>
      </c>
      <c r="B1" s="901"/>
      <c r="C1" s="901"/>
      <c r="D1" s="901"/>
      <c r="E1" s="901"/>
      <c r="F1" s="901"/>
      <c r="G1" s="901"/>
      <c r="H1" s="901"/>
      <c r="I1" s="901"/>
      <c r="J1" s="901"/>
      <c r="K1" s="901"/>
      <c r="L1" s="901"/>
      <c r="M1" s="901"/>
      <c r="N1" s="901"/>
      <c r="O1" s="901"/>
      <c r="P1" s="901"/>
      <c r="Q1" s="901"/>
      <c r="R1" s="901"/>
    </row>
    <row r="2" spans="1:18" ht="13.9" x14ac:dyDescent="0.25">
      <c r="A2" s="480" t="s">
        <v>480</v>
      </c>
      <c r="B2" s="757">
        <v>1</v>
      </c>
      <c r="C2" s="757">
        <v>2</v>
      </c>
      <c r="D2" s="757">
        <v>3</v>
      </c>
      <c r="E2" s="757">
        <v>4</v>
      </c>
      <c r="F2" s="757">
        <v>5</v>
      </c>
      <c r="G2" s="757">
        <v>6</v>
      </c>
      <c r="H2" s="757">
        <v>7</v>
      </c>
      <c r="I2" s="757">
        <v>8</v>
      </c>
      <c r="J2" s="757">
        <v>9</v>
      </c>
      <c r="K2" s="757">
        <v>10</v>
      </c>
      <c r="L2" s="757">
        <v>11</v>
      </c>
      <c r="M2" s="757">
        <v>12</v>
      </c>
      <c r="N2" s="757">
        <v>13</v>
      </c>
      <c r="O2" s="757">
        <v>14</v>
      </c>
      <c r="P2" s="757">
        <v>15</v>
      </c>
      <c r="Q2" s="757">
        <v>16</v>
      </c>
      <c r="R2" s="758">
        <v>17</v>
      </c>
    </row>
    <row r="3" spans="1:18" ht="13.9" x14ac:dyDescent="0.25">
      <c r="A3" s="759" t="s">
        <v>432</v>
      </c>
      <c r="B3" s="706" t="s">
        <v>568</v>
      </c>
      <c r="C3" s="706" t="s">
        <v>569</v>
      </c>
      <c r="D3" s="706" t="s">
        <v>570</v>
      </c>
      <c r="E3" s="706" t="s">
        <v>571</v>
      </c>
      <c r="F3" s="706" t="s">
        <v>572</v>
      </c>
      <c r="G3" s="706" t="s">
        <v>569</v>
      </c>
      <c r="H3" s="706" t="s">
        <v>573</v>
      </c>
      <c r="I3" s="706" t="s">
        <v>571</v>
      </c>
      <c r="J3" s="706" t="s">
        <v>568</v>
      </c>
      <c r="K3" s="706" t="s">
        <v>569</v>
      </c>
      <c r="L3" s="706" t="s">
        <v>574</v>
      </c>
      <c r="M3" s="706" t="s">
        <v>571</v>
      </c>
      <c r="N3" s="706" t="s">
        <v>572</v>
      </c>
      <c r="O3" s="706" t="s">
        <v>569</v>
      </c>
      <c r="P3" s="706" t="s">
        <v>575</v>
      </c>
      <c r="Q3" s="706" t="s">
        <v>571</v>
      </c>
      <c r="R3" s="760" t="s">
        <v>572</v>
      </c>
    </row>
    <row r="4" spans="1:18" ht="13.9" x14ac:dyDescent="0.25">
      <c r="A4" s="759" t="s">
        <v>399</v>
      </c>
      <c r="B4" s="761">
        <f>864/5280</f>
        <v>0.16363636363636364</v>
      </c>
      <c r="C4" s="761">
        <f>84/5280</f>
        <v>1.5909090909090907E-2</v>
      </c>
      <c r="D4" s="761">
        <f>5280/5280</f>
        <v>1</v>
      </c>
      <c r="E4" s="761">
        <f>1500/5280</f>
        <v>0.28409090909090912</v>
      </c>
      <c r="F4" s="761">
        <f>3864/5280</f>
        <v>0.73181818181818181</v>
      </c>
      <c r="G4" s="761">
        <f>1500/5280</f>
        <v>0.28409090909090912</v>
      </c>
      <c r="H4" s="761">
        <f>2112/5280</f>
        <v>0.4</v>
      </c>
      <c r="I4" s="761">
        <f>612/5280</f>
        <v>0.11590909090909091</v>
      </c>
      <c r="J4" s="761">
        <f>888/5280</f>
        <v>0.16818181818181818</v>
      </c>
      <c r="K4" s="761">
        <f>612/5280</f>
        <v>0.11590909090909091</v>
      </c>
      <c r="L4" s="761">
        <f>2640/5280</f>
        <v>0.5</v>
      </c>
      <c r="M4" s="761">
        <f>1500/5280</f>
        <v>0.28409090909090912</v>
      </c>
      <c r="N4" s="761">
        <f>1920/5280</f>
        <v>0.36363636363636365</v>
      </c>
      <c r="O4" s="761">
        <f>1500/5280</f>
        <v>0.28409090909090912</v>
      </c>
      <c r="P4" s="761">
        <f>2112/5280</f>
        <v>0.4</v>
      </c>
      <c r="Q4" s="761">
        <f>1500/5280</f>
        <v>0.28409090909090912</v>
      </c>
      <c r="R4" s="762">
        <f>2112/5280</f>
        <v>0.4</v>
      </c>
    </row>
    <row r="5" spans="1:18" ht="13.9" x14ac:dyDescent="0.25">
      <c r="A5" s="759" t="s">
        <v>398</v>
      </c>
      <c r="B5" s="706">
        <v>3</v>
      </c>
      <c r="C5" s="706">
        <v>3</v>
      </c>
      <c r="D5" s="706">
        <v>2</v>
      </c>
      <c r="E5" s="706">
        <v>2</v>
      </c>
      <c r="F5" s="706">
        <v>2</v>
      </c>
      <c r="G5" s="706">
        <v>2</v>
      </c>
      <c r="H5" s="706">
        <v>2</v>
      </c>
      <c r="I5" s="706">
        <v>2</v>
      </c>
      <c r="J5" s="706">
        <v>2</v>
      </c>
      <c r="K5" s="706">
        <v>2</v>
      </c>
      <c r="L5" s="706">
        <v>2</v>
      </c>
      <c r="M5" s="706">
        <v>2</v>
      </c>
      <c r="N5" s="706">
        <v>2</v>
      </c>
      <c r="O5" s="706">
        <v>2</v>
      </c>
      <c r="P5" s="706">
        <v>2</v>
      </c>
      <c r="Q5" s="706">
        <v>2</v>
      </c>
      <c r="R5" s="760">
        <v>2</v>
      </c>
    </row>
    <row r="6" spans="1:18" ht="14.45" thickBot="1" x14ac:dyDescent="0.3">
      <c r="A6" s="763" t="s">
        <v>576</v>
      </c>
      <c r="B6" s="730">
        <v>1800</v>
      </c>
      <c r="C6" s="730">
        <v>1800</v>
      </c>
      <c r="D6" s="730">
        <v>1800</v>
      </c>
      <c r="E6" s="730">
        <v>1800</v>
      </c>
      <c r="F6" s="730">
        <v>1800</v>
      </c>
      <c r="G6" s="730">
        <v>1800</v>
      </c>
      <c r="H6" s="730">
        <v>1800</v>
      </c>
      <c r="I6" s="730">
        <v>1800</v>
      </c>
      <c r="J6" s="730">
        <v>1800</v>
      </c>
      <c r="K6" s="730">
        <v>1800</v>
      </c>
      <c r="L6" s="730">
        <v>1800</v>
      </c>
      <c r="M6" s="730">
        <v>1800</v>
      </c>
      <c r="N6" s="730">
        <v>1800</v>
      </c>
      <c r="O6" s="730">
        <v>1800</v>
      </c>
      <c r="P6" s="730">
        <v>1800</v>
      </c>
      <c r="Q6" s="730">
        <v>1800</v>
      </c>
      <c r="R6" s="764">
        <v>1800</v>
      </c>
    </row>
    <row r="8" spans="1:18" ht="14.45" thickBot="1" x14ac:dyDescent="0.3">
      <c r="A8" s="902" t="s">
        <v>617</v>
      </c>
      <c r="B8" s="902"/>
      <c r="C8" s="902"/>
      <c r="D8" s="902"/>
      <c r="E8" s="902"/>
      <c r="F8" s="902"/>
      <c r="G8" s="902"/>
      <c r="H8" s="902"/>
      <c r="I8" s="902"/>
      <c r="J8" s="902"/>
      <c r="K8" s="902"/>
      <c r="L8" s="902"/>
      <c r="M8" s="902"/>
      <c r="N8" s="902"/>
      <c r="O8" s="902"/>
      <c r="P8" s="902"/>
      <c r="Q8" s="902"/>
      <c r="R8" s="902"/>
    </row>
    <row r="9" spans="1:18" ht="13.9" x14ac:dyDescent="0.25">
      <c r="A9" s="480">
        <v>2022</v>
      </c>
      <c r="B9" s="765">
        <v>3348</v>
      </c>
      <c r="C9" s="765">
        <v>3348</v>
      </c>
      <c r="D9" s="765">
        <v>2970</v>
      </c>
      <c r="E9" s="765">
        <v>3348</v>
      </c>
      <c r="F9" s="765">
        <v>3348</v>
      </c>
      <c r="G9" s="765">
        <v>3348</v>
      </c>
      <c r="H9" s="765">
        <v>2376</v>
      </c>
      <c r="I9" s="765">
        <v>2430</v>
      </c>
      <c r="J9" s="765">
        <v>2430</v>
      </c>
      <c r="K9" s="765">
        <v>2430</v>
      </c>
      <c r="L9" s="765">
        <v>2430</v>
      </c>
      <c r="M9" s="765">
        <v>2430</v>
      </c>
      <c r="N9" s="765">
        <v>2430</v>
      </c>
      <c r="O9" s="765">
        <v>2430</v>
      </c>
      <c r="P9" s="765">
        <v>1458</v>
      </c>
      <c r="Q9" s="765">
        <v>1469</v>
      </c>
      <c r="R9" s="766">
        <v>1469</v>
      </c>
    </row>
    <row r="10" spans="1:18" ht="13.9" x14ac:dyDescent="0.25">
      <c r="A10" s="759">
        <v>2023</v>
      </c>
      <c r="B10" s="429">
        <f t="shared" ref="B10:B27" si="0">(B$28-B$9)/19+B9</f>
        <v>3496.2631578947367</v>
      </c>
      <c r="C10" s="429">
        <f t="shared" ref="C10:C27" si="1">(C$28-C$9)/19+C9</f>
        <v>3495.7894736842104</v>
      </c>
      <c r="D10" s="429">
        <f t="shared" ref="D10:D27" si="2">(D$28-D$9)/19+D9</f>
        <v>3109.2631578947367</v>
      </c>
      <c r="E10" s="429">
        <f t="shared" ref="E10:E27" si="3">(E$28-E$9)/19+E9</f>
        <v>3515.6842105263158</v>
      </c>
      <c r="F10" s="429">
        <f t="shared" ref="F10:F27" si="4">(F$28-F$9)/19+F9</f>
        <v>3515.6842105263158</v>
      </c>
      <c r="G10" s="429">
        <f t="shared" ref="G10:G27" si="5">(G$28-G$9)/19+G9</f>
        <v>3515.6842105263158</v>
      </c>
      <c r="H10" s="429">
        <f t="shared" ref="H10:H27" si="6">(H$28-H$9)/19+H9</f>
        <v>2458.4210526315787</v>
      </c>
      <c r="I10" s="429">
        <f t="shared" ref="I10:I27" si="7">(I$28-I$9)/19+I9</f>
        <v>2549.3684210526317</v>
      </c>
      <c r="J10" s="429">
        <f t="shared" ref="J10:J27" si="8">(J$28-J$9)/19+J9</f>
        <v>2549.3684210526317</v>
      </c>
      <c r="K10" s="429">
        <f t="shared" ref="K10:K27" si="9">(K$28-K$9)/19+K9</f>
        <v>2549.3684210526317</v>
      </c>
      <c r="L10" s="429">
        <f t="shared" ref="L10:L27" si="10">(L$28-L$9)/19+L9</f>
        <v>2549.3684210526317</v>
      </c>
      <c r="M10" s="429">
        <f t="shared" ref="M10:M27" si="11">(M$28-M$9)/19+M9</f>
        <v>2549.3684210526317</v>
      </c>
      <c r="N10" s="429">
        <f t="shared" ref="N10:N27" si="12">(N$28-N$9)/19+N9</f>
        <v>2549.3684210526317</v>
      </c>
      <c r="O10" s="429">
        <f t="shared" ref="O10:O27" si="13">(O$28-O$9)/19+O9</f>
        <v>2549.3684210526317</v>
      </c>
      <c r="P10" s="429">
        <f t="shared" ref="P10:P27" si="14">(P$28-P$9)/19+P9</f>
        <v>1520.5263157894738</v>
      </c>
      <c r="Q10" s="429">
        <f t="shared" ref="Q10:Q27" si="15">(Q$28-Q$9)/19+Q9</f>
        <v>1533.7894736842104</v>
      </c>
      <c r="R10" s="767">
        <f t="shared" ref="R10:R27" si="16">(R$28-R$9)/19+R9</f>
        <v>1533.7894736842104</v>
      </c>
    </row>
    <row r="11" spans="1:18" ht="13.9" x14ac:dyDescent="0.25">
      <c r="A11" s="759">
        <v>2024</v>
      </c>
      <c r="B11" s="429">
        <f t="shared" si="0"/>
        <v>3644.5263157894733</v>
      </c>
      <c r="C11" s="429">
        <f t="shared" si="1"/>
        <v>3643.5789473684208</v>
      </c>
      <c r="D11" s="429">
        <f t="shared" si="2"/>
        <v>3248.5263157894733</v>
      </c>
      <c r="E11" s="429">
        <f t="shared" si="3"/>
        <v>3683.3684210526317</v>
      </c>
      <c r="F11" s="429">
        <f t="shared" si="4"/>
        <v>3683.3684210526317</v>
      </c>
      <c r="G11" s="429">
        <f t="shared" si="5"/>
        <v>3683.3684210526317</v>
      </c>
      <c r="H11" s="429">
        <f t="shared" si="6"/>
        <v>2540.8421052631575</v>
      </c>
      <c r="I11" s="429">
        <f t="shared" si="7"/>
        <v>2668.7368421052633</v>
      </c>
      <c r="J11" s="429">
        <f t="shared" si="8"/>
        <v>2668.7368421052633</v>
      </c>
      <c r="K11" s="429">
        <f t="shared" si="9"/>
        <v>2668.7368421052633</v>
      </c>
      <c r="L11" s="429">
        <f t="shared" si="10"/>
        <v>2668.7368421052633</v>
      </c>
      <c r="M11" s="429">
        <f t="shared" si="11"/>
        <v>2668.7368421052633</v>
      </c>
      <c r="N11" s="429">
        <f t="shared" si="12"/>
        <v>2668.7368421052633</v>
      </c>
      <c r="O11" s="429">
        <f t="shared" si="13"/>
        <v>2668.7368421052633</v>
      </c>
      <c r="P11" s="429">
        <f t="shared" si="14"/>
        <v>1583.0526315789475</v>
      </c>
      <c r="Q11" s="429">
        <f t="shared" si="15"/>
        <v>1598.5789473684208</v>
      </c>
      <c r="R11" s="767">
        <f t="shared" si="16"/>
        <v>1598.5789473684208</v>
      </c>
    </row>
    <row r="12" spans="1:18" ht="13.9" x14ac:dyDescent="0.25">
      <c r="A12" s="759">
        <v>2025</v>
      </c>
      <c r="B12" s="429">
        <f t="shared" si="0"/>
        <v>3792.78947368421</v>
      </c>
      <c r="C12" s="429">
        <f t="shared" si="1"/>
        <v>3791.3684210526312</v>
      </c>
      <c r="D12" s="429">
        <f t="shared" si="2"/>
        <v>3387.78947368421</v>
      </c>
      <c r="E12" s="429">
        <f t="shared" si="3"/>
        <v>3851.0526315789475</v>
      </c>
      <c r="F12" s="429">
        <f t="shared" si="4"/>
        <v>3851.0526315789475</v>
      </c>
      <c r="G12" s="429">
        <f t="shared" si="5"/>
        <v>3851.0526315789475</v>
      </c>
      <c r="H12" s="429">
        <f t="shared" si="6"/>
        <v>2623.2631578947362</v>
      </c>
      <c r="I12" s="429">
        <f t="shared" si="7"/>
        <v>2788.105263157895</v>
      </c>
      <c r="J12" s="429">
        <f t="shared" si="8"/>
        <v>2788.105263157895</v>
      </c>
      <c r="K12" s="429">
        <f t="shared" si="9"/>
        <v>2788.105263157895</v>
      </c>
      <c r="L12" s="429">
        <f t="shared" si="10"/>
        <v>2788.105263157895</v>
      </c>
      <c r="M12" s="429">
        <f t="shared" si="11"/>
        <v>2788.105263157895</v>
      </c>
      <c r="N12" s="429">
        <f t="shared" si="12"/>
        <v>2788.105263157895</v>
      </c>
      <c r="O12" s="429">
        <f t="shared" si="13"/>
        <v>2788.105263157895</v>
      </c>
      <c r="P12" s="429">
        <f t="shared" si="14"/>
        <v>1645.5789473684213</v>
      </c>
      <c r="Q12" s="429">
        <f t="shared" si="15"/>
        <v>1663.3684210526312</v>
      </c>
      <c r="R12" s="767">
        <f t="shared" si="16"/>
        <v>1663.3684210526312</v>
      </c>
    </row>
    <row r="13" spans="1:18" ht="13.9" x14ac:dyDescent="0.25">
      <c r="A13" s="759">
        <v>2026</v>
      </c>
      <c r="B13" s="429">
        <f t="shared" si="0"/>
        <v>3941.0526315789466</v>
      </c>
      <c r="C13" s="429">
        <f t="shared" si="1"/>
        <v>3939.1578947368416</v>
      </c>
      <c r="D13" s="429">
        <f t="shared" si="2"/>
        <v>3527.0526315789466</v>
      </c>
      <c r="E13" s="429">
        <f t="shared" si="3"/>
        <v>4018.7368421052633</v>
      </c>
      <c r="F13" s="429">
        <f t="shared" si="4"/>
        <v>4018.7368421052633</v>
      </c>
      <c r="G13" s="429">
        <f t="shared" si="5"/>
        <v>4018.7368421052633</v>
      </c>
      <c r="H13" s="429">
        <f t="shared" si="6"/>
        <v>2705.6842105263149</v>
      </c>
      <c r="I13" s="429">
        <f t="shared" si="7"/>
        <v>2907.4736842105267</v>
      </c>
      <c r="J13" s="429">
        <f t="shared" si="8"/>
        <v>2907.4736842105267</v>
      </c>
      <c r="K13" s="429">
        <f t="shared" si="9"/>
        <v>2907.4736842105267</v>
      </c>
      <c r="L13" s="429">
        <f t="shared" si="10"/>
        <v>2907.4736842105267</v>
      </c>
      <c r="M13" s="429">
        <f t="shared" si="11"/>
        <v>2907.4736842105267</v>
      </c>
      <c r="N13" s="429">
        <f t="shared" si="12"/>
        <v>2907.4736842105267</v>
      </c>
      <c r="O13" s="429">
        <f t="shared" si="13"/>
        <v>2907.4736842105267</v>
      </c>
      <c r="P13" s="429">
        <f t="shared" si="14"/>
        <v>1708.105263157895</v>
      </c>
      <c r="Q13" s="429">
        <f t="shared" si="15"/>
        <v>1728.1578947368416</v>
      </c>
      <c r="R13" s="767">
        <f t="shared" si="16"/>
        <v>1728.1578947368416</v>
      </c>
    </row>
    <row r="14" spans="1:18" ht="13.9" x14ac:dyDescent="0.25">
      <c r="A14" s="759">
        <v>2027</v>
      </c>
      <c r="B14" s="429">
        <f t="shared" si="0"/>
        <v>4089.3157894736833</v>
      </c>
      <c r="C14" s="429">
        <f t="shared" si="1"/>
        <v>4086.947368421052</v>
      </c>
      <c r="D14" s="429">
        <f t="shared" si="2"/>
        <v>3666.3157894736833</v>
      </c>
      <c r="E14" s="429">
        <f t="shared" si="3"/>
        <v>4186.4210526315792</v>
      </c>
      <c r="F14" s="429">
        <f t="shared" si="4"/>
        <v>4186.4210526315792</v>
      </c>
      <c r="G14" s="429">
        <f t="shared" si="5"/>
        <v>4186.4210526315792</v>
      </c>
      <c r="H14" s="429">
        <f t="shared" si="6"/>
        <v>2788.1052631578937</v>
      </c>
      <c r="I14" s="429">
        <f t="shared" si="7"/>
        <v>3026.8421052631584</v>
      </c>
      <c r="J14" s="429">
        <f t="shared" si="8"/>
        <v>3026.8421052631584</v>
      </c>
      <c r="K14" s="429">
        <f t="shared" si="9"/>
        <v>3026.8421052631584</v>
      </c>
      <c r="L14" s="429">
        <f t="shared" si="10"/>
        <v>3026.8421052631584</v>
      </c>
      <c r="M14" s="429">
        <f t="shared" si="11"/>
        <v>3026.8421052631584</v>
      </c>
      <c r="N14" s="429">
        <f t="shared" si="12"/>
        <v>3026.8421052631584</v>
      </c>
      <c r="O14" s="429">
        <f t="shared" si="13"/>
        <v>3026.8421052631584</v>
      </c>
      <c r="P14" s="429">
        <f t="shared" si="14"/>
        <v>1770.6315789473688</v>
      </c>
      <c r="Q14" s="429">
        <f t="shared" si="15"/>
        <v>1792.947368421052</v>
      </c>
      <c r="R14" s="767">
        <f t="shared" si="16"/>
        <v>1792.947368421052</v>
      </c>
    </row>
    <row r="15" spans="1:18" ht="13.9" x14ac:dyDescent="0.25">
      <c r="A15" s="759">
        <v>2028</v>
      </c>
      <c r="B15" s="429">
        <f t="shared" si="0"/>
        <v>4237.5789473684199</v>
      </c>
      <c r="C15" s="429">
        <f t="shared" si="1"/>
        <v>4234.7368421052624</v>
      </c>
      <c r="D15" s="429">
        <f t="shared" si="2"/>
        <v>3805.5789473684199</v>
      </c>
      <c r="E15" s="429">
        <f t="shared" si="3"/>
        <v>4354.105263157895</v>
      </c>
      <c r="F15" s="429">
        <f t="shared" si="4"/>
        <v>4354.105263157895</v>
      </c>
      <c r="G15" s="429">
        <f t="shared" si="5"/>
        <v>4354.105263157895</v>
      </c>
      <c r="H15" s="429">
        <f t="shared" si="6"/>
        <v>2870.5263157894724</v>
      </c>
      <c r="I15" s="429">
        <f t="shared" si="7"/>
        <v>3146.21052631579</v>
      </c>
      <c r="J15" s="429">
        <f t="shared" si="8"/>
        <v>3146.21052631579</v>
      </c>
      <c r="K15" s="429">
        <f t="shared" si="9"/>
        <v>3146.21052631579</v>
      </c>
      <c r="L15" s="429">
        <f t="shared" si="10"/>
        <v>3146.21052631579</v>
      </c>
      <c r="M15" s="429">
        <f t="shared" si="11"/>
        <v>3146.21052631579</v>
      </c>
      <c r="N15" s="429">
        <f t="shared" si="12"/>
        <v>3146.21052631579</v>
      </c>
      <c r="O15" s="429">
        <f t="shared" si="13"/>
        <v>3146.21052631579</v>
      </c>
      <c r="P15" s="429">
        <f t="shared" si="14"/>
        <v>1833.1578947368425</v>
      </c>
      <c r="Q15" s="429">
        <f t="shared" si="15"/>
        <v>1857.7368421052624</v>
      </c>
      <c r="R15" s="767">
        <f t="shared" si="16"/>
        <v>1857.7368421052624</v>
      </c>
    </row>
    <row r="16" spans="1:18" ht="13.9" x14ac:dyDescent="0.25">
      <c r="A16" s="759">
        <v>2029</v>
      </c>
      <c r="B16" s="429">
        <f t="shared" si="0"/>
        <v>4385.8421052631566</v>
      </c>
      <c r="C16" s="429">
        <f t="shared" si="1"/>
        <v>4382.5263157894733</v>
      </c>
      <c r="D16" s="429">
        <f t="shared" si="2"/>
        <v>3944.8421052631566</v>
      </c>
      <c r="E16" s="429">
        <f t="shared" si="3"/>
        <v>4521.7894736842109</v>
      </c>
      <c r="F16" s="429">
        <f t="shared" si="4"/>
        <v>4521.7894736842109</v>
      </c>
      <c r="G16" s="429">
        <f t="shared" si="5"/>
        <v>4521.7894736842109</v>
      </c>
      <c r="H16" s="429">
        <f t="shared" si="6"/>
        <v>2952.9473684210511</v>
      </c>
      <c r="I16" s="429">
        <f t="shared" si="7"/>
        <v>3265.5789473684217</v>
      </c>
      <c r="J16" s="429">
        <f t="shared" si="8"/>
        <v>3265.5789473684217</v>
      </c>
      <c r="K16" s="429">
        <f t="shared" si="9"/>
        <v>3265.5789473684217</v>
      </c>
      <c r="L16" s="429">
        <f t="shared" si="10"/>
        <v>3265.5789473684217</v>
      </c>
      <c r="M16" s="429">
        <f t="shared" si="11"/>
        <v>3265.5789473684217</v>
      </c>
      <c r="N16" s="429">
        <f t="shared" si="12"/>
        <v>3265.5789473684217</v>
      </c>
      <c r="O16" s="429">
        <f t="shared" si="13"/>
        <v>3265.5789473684217</v>
      </c>
      <c r="P16" s="429">
        <f t="shared" si="14"/>
        <v>1895.6842105263163</v>
      </c>
      <c r="Q16" s="429">
        <f t="shared" si="15"/>
        <v>1922.5263157894728</v>
      </c>
      <c r="R16" s="767">
        <f t="shared" si="16"/>
        <v>1922.5263157894728</v>
      </c>
    </row>
    <row r="17" spans="1:18" ht="13.9" x14ac:dyDescent="0.25">
      <c r="A17" s="759">
        <v>2030</v>
      </c>
      <c r="B17" s="429">
        <f t="shared" si="0"/>
        <v>4534.1052631578932</v>
      </c>
      <c r="C17" s="429">
        <f t="shared" si="1"/>
        <v>4530.3157894736842</v>
      </c>
      <c r="D17" s="429">
        <f t="shared" si="2"/>
        <v>4084.1052631578932</v>
      </c>
      <c r="E17" s="429">
        <f t="shared" si="3"/>
        <v>4689.4736842105267</v>
      </c>
      <c r="F17" s="429">
        <f t="shared" si="4"/>
        <v>4689.4736842105267</v>
      </c>
      <c r="G17" s="429">
        <f t="shared" si="5"/>
        <v>4689.4736842105267</v>
      </c>
      <c r="H17" s="429">
        <f t="shared" si="6"/>
        <v>3035.3684210526299</v>
      </c>
      <c r="I17" s="429">
        <f t="shared" si="7"/>
        <v>3384.9473684210534</v>
      </c>
      <c r="J17" s="429">
        <f t="shared" si="8"/>
        <v>3384.9473684210534</v>
      </c>
      <c r="K17" s="429">
        <f t="shared" si="9"/>
        <v>3384.9473684210534</v>
      </c>
      <c r="L17" s="429">
        <f t="shared" si="10"/>
        <v>3384.9473684210534</v>
      </c>
      <c r="M17" s="429">
        <f t="shared" si="11"/>
        <v>3384.9473684210534</v>
      </c>
      <c r="N17" s="429">
        <f t="shared" si="12"/>
        <v>3384.9473684210534</v>
      </c>
      <c r="O17" s="429">
        <f t="shared" si="13"/>
        <v>3384.9473684210534</v>
      </c>
      <c r="P17" s="429">
        <f t="shared" si="14"/>
        <v>1958.21052631579</v>
      </c>
      <c r="Q17" s="429">
        <f t="shared" si="15"/>
        <v>1987.3157894736833</v>
      </c>
      <c r="R17" s="767">
        <f t="shared" si="16"/>
        <v>1987.3157894736833</v>
      </c>
    </row>
    <row r="18" spans="1:18" ht="13.9" x14ac:dyDescent="0.25">
      <c r="A18" s="759">
        <v>2031</v>
      </c>
      <c r="B18" s="429">
        <f t="shared" si="0"/>
        <v>4682.3684210526299</v>
      </c>
      <c r="C18" s="429">
        <f t="shared" si="1"/>
        <v>4678.105263157895</v>
      </c>
      <c r="D18" s="429">
        <f t="shared" si="2"/>
        <v>4223.3684210526299</v>
      </c>
      <c r="E18" s="429">
        <f t="shared" si="3"/>
        <v>4857.1578947368425</v>
      </c>
      <c r="F18" s="429">
        <f t="shared" si="4"/>
        <v>4857.1578947368425</v>
      </c>
      <c r="G18" s="429">
        <f t="shared" si="5"/>
        <v>4857.1578947368425</v>
      </c>
      <c r="H18" s="429">
        <f t="shared" si="6"/>
        <v>3117.7894736842086</v>
      </c>
      <c r="I18" s="429">
        <f t="shared" si="7"/>
        <v>3504.3157894736851</v>
      </c>
      <c r="J18" s="429">
        <f t="shared" si="8"/>
        <v>3504.3157894736851</v>
      </c>
      <c r="K18" s="429">
        <f t="shared" si="9"/>
        <v>3504.3157894736851</v>
      </c>
      <c r="L18" s="429">
        <f t="shared" si="10"/>
        <v>3504.3157894736851</v>
      </c>
      <c r="M18" s="429">
        <f t="shared" si="11"/>
        <v>3504.3157894736851</v>
      </c>
      <c r="N18" s="429">
        <f t="shared" si="12"/>
        <v>3504.3157894736851</v>
      </c>
      <c r="O18" s="429">
        <f t="shared" si="13"/>
        <v>3504.3157894736851</v>
      </c>
      <c r="P18" s="429">
        <f t="shared" si="14"/>
        <v>2020.7368421052638</v>
      </c>
      <c r="Q18" s="429">
        <f t="shared" si="15"/>
        <v>2052.1052631578937</v>
      </c>
      <c r="R18" s="767">
        <f t="shared" si="16"/>
        <v>2052.1052631578937</v>
      </c>
    </row>
    <row r="19" spans="1:18" ht="13.9" x14ac:dyDescent="0.25">
      <c r="A19" s="759">
        <v>2032</v>
      </c>
      <c r="B19" s="429">
        <f t="shared" si="0"/>
        <v>4830.6315789473665</v>
      </c>
      <c r="C19" s="429">
        <f t="shared" si="1"/>
        <v>4825.8947368421059</v>
      </c>
      <c r="D19" s="429">
        <f t="shared" si="2"/>
        <v>4362.6315789473665</v>
      </c>
      <c r="E19" s="429">
        <f t="shared" si="3"/>
        <v>5024.8421052631584</v>
      </c>
      <c r="F19" s="429">
        <f t="shared" si="4"/>
        <v>5024.8421052631584</v>
      </c>
      <c r="G19" s="429">
        <f t="shared" si="5"/>
        <v>5024.8421052631584</v>
      </c>
      <c r="H19" s="429">
        <f t="shared" si="6"/>
        <v>3200.2105263157873</v>
      </c>
      <c r="I19" s="429">
        <f t="shared" si="7"/>
        <v>3623.6842105263167</v>
      </c>
      <c r="J19" s="429">
        <f t="shared" si="8"/>
        <v>3623.6842105263167</v>
      </c>
      <c r="K19" s="429">
        <f t="shared" si="9"/>
        <v>3623.6842105263167</v>
      </c>
      <c r="L19" s="429">
        <f t="shared" si="10"/>
        <v>3623.6842105263167</v>
      </c>
      <c r="M19" s="429">
        <f t="shared" si="11"/>
        <v>3623.6842105263167</v>
      </c>
      <c r="N19" s="429">
        <f t="shared" si="12"/>
        <v>3623.6842105263167</v>
      </c>
      <c r="O19" s="429">
        <f t="shared" si="13"/>
        <v>3623.6842105263167</v>
      </c>
      <c r="P19" s="429">
        <f t="shared" si="14"/>
        <v>2083.2631578947376</v>
      </c>
      <c r="Q19" s="429">
        <f t="shared" si="15"/>
        <v>2116.8947368421041</v>
      </c>
      <c r="R19" s="767">
        <f t="shared" si="16"/>
        <v>2116.8947368421041</v>
      </c>
    </row>
    <row r="20" spans="1:18" ht="13.9" x14ac:dyDescent="0.25">
      <c r="A20" s="759">
        <v>2033</v>
      </c>
      <c r="B20" s="429">
        <f t="shared" si="0"/>
        <v>4978.8947368421032</v>
      </c>
      <c r="C20" s="429">
        <f t="shared" si="1"/>
        <v>4973.6842105263167</v>
      </c>
      <c r="D20" s="429">
        <f t="shared" si="2"/>
        <v>4501.8947368421032</v>
      </c>
      <c r="E20" s="429">
        <f t="shared" si="3"/>
        <v>5192.5263157894742</v>
      </c>
      <c r="F20" s="429">
        <f t="shared" si="4"/>
        <v>5192.5263157894742</v>
      </c>
      <c r="G20" s="429">
        <f t="shared" si="5"/>
        <v>5192.5263157894742</v>
      </c>
      <c r="H20" s="429">
        <f t="shared" si="6"/>
        <v>3282.6315789473661</v>
      </c>
      <c r="I20" s="429">
        <f t="shared" si="7"/>
        <v>3743.0526315789484</v>
      </c>
      <c r="J20" s="429">
        <f t="shared" si="8"/>
        <v>3743.0526315789484</v>
      </c>
      <c r="K20" s="429">
        <f t="shared" si="9"/>
        <v>3743.0526315789484</v>
      </c>
      <c r="L20" s="429">
        <f t="shared" si="10"/>
        <v>3743.0526315789484</v>
      </c>
      <c r="M20" s="429">
        <f t="shared" si="11"/>
        <v>3743.0526315789484</v>
      </c>
      <c r="N20" s="429">
        <f t="shared" si="12"/>
        <v>3743.0526315789484</v>
      </c>
      <c r="O20" s="429">
        <f t="shared" si="13"/>
        <v>3743.0526315789484</v>
      </c>
      <c r="P20" s="429">
        <f t="shared" si="14"/>
        <v>2145.7894736842113</v>
      </c>
      <c r="Q20" s="429">
        <f t="shared" si="15"/>
        <v>2181.6842105263145</v>
      </c>
      <c r="R20" s="767">
        <f t="shared" si="16"/>
        <v>2181.6842105263145</v>
      </c>
    </row>
    <row r="21" spans="1:18" ht="13.9" x14ac:dyDescent="0.25">
      <c r="A21" s="759">
        <v>2034</v>
      </c>
      <c r="B21" s="429">
        <f t="shared" si="0"/>
        <v>5127.1578947368398</v>
      </c>
      <c r="C21" s="429">
        <f t="shared" si="1"/>
        <v>5121.4736842105276</v>
      </c>
      <c r="D21" s="429">
        <f t="shared" si="2"/>
        <v>4641.1578947368398</v>
      </c>
      <c r="E21" s="429">
        <f t="shared" si="3"/>
        <v>5360.21052631579</v>
      </c>
      <c r="F21" s="429">
        <f t="shared" si="4"/>
        <v>5360.21052631579</v>
      </c>
      <c r="G21" s="429">
        <f t="shared" si="5"/>
        <v>5360.21052631579</v>
      </c>
      <c r="H21" s="429">
        <f t="shared" si="6"/>
        <v>3365.0526315789448</v>
      </c>
      <c r="I21" s="429">
        <f t="shared" si="7"/>
        <v>3862.4210526315801</v>
      </c>
      <c r="J21" s="429">
        <f t="shared" si="8"/>
        <v>3862.4210526315801</v>
      </c>
      <c r="K21" s="429">
        <f t="shared" si="9"/>
        <v>3862.4210526315801</v>
      </c>
      <c r="L21" s="429">
        <f t="shared" si="10"/>
        <v>3862.4210526315801</v>
      </c>
      <c r="M21" s="429">
        <f t="shared" si="11"/>
        <v>3862.4210526315801</v>
      </c>
      <c r="N21" s="429">
        <f t="shared" si="12"/>
        <v>3862.4210526315801</v>
      </c>
      <c r="O21" s="429">
        <f t="shared" si="13"/>
        <v>3862.4210526315801</v>
      </c>
      <c r="P21" s="429">
        <f t="shared" si="14"/>
        <v>2208.3157894736851</v>
      </c>
      <c r="Q21" s="429">
        <f t="shared" si="15"/>
        <v>2246.4736842105249</v>
      </c>
      <c r="R21" s="767">
        <f t="shared" si="16"/>
        <v>2246.4736842105249</v>
      </c>
    </row>
    <row r="22" spans="1:18" ht="13.9" x14ac:dyDescent="0.25">
      <c r="A22" s="759">
        <v>2035</v>
      </c>
      <c r="B22" s="429">
        <f t="shared" si="0"/>
        <v>5275.4210526315765</v>
      </c>
      <c r="C22" s="429">
        <f t="shared" si="1"/>
        <v>5269.2631578947385</v>
      </c>
      <c r="D22" s="429">
        <f t="shared" si="2"/>
        <v>4780.4210526315765</v>
      </c>
      <c r="E22" s="429">
        <f t="shared" si="3"/>
        <v>5527.8947368421059</v>
      </c>
      <c r="F22" s="429">
        <f t="shared" si="4"/>
        <v>5527.8947368421059</v>
      </c>
      <c r="G22" s="429">
        <f t="shared" si="5"/>
        <v>5527.8947368421059</v>
      </c>
      <c r="H22" s="429">
        <f t="shared" si="6"/>
        <v>3447.4736842105235</v>
      </c>
      <c r="I22" s="429">
        <f t="shared" si="7"/>
        <v>3981.7894736842118</v>
      </c>
      <c r="J22" s="429">
        <f t="shared" si="8"/>
        <v>3981.7894736842118</v>
      </c>
      <c r="K22" s="429">
        <f t="shared" si="9"/>
        <v>3981.7894736842118</v>
      </c>
      <c r="L22" s="429">
        <f t="shared" si="10"/>
        <v>3981.7894736842118</v>
      </c>
      <c r="M22" s="429">
        <f t="shared" si="11"/>
        <v>3981.7894736842118</v>
      </c>
      <c r="N22" s="429">
        <f t="shared" si="12"/>
        <v>3981.7894736842118</v>
      </c>
      <c r="O22" s="429">
        <f t="shared" si="13"/>
        <v>3981.7894736842118</v>
      </c>
      <c r="P22" s="429">
        <f t="shared" si="14"/>
        <v>2270.8421052631588</v>
      </c>
      <c r="Q22" s="429">
        <f t="shared" si="15"/>
        <v>2311.2631578947353</v>
      </c>
      <c r="R22" s="767">
        <f t="shared" si="16"/>
        <v>2311.2631578947353</v>
      </c>
    </row>
    <row r="23" spans="1:18" ht="13.9" x14ac:dyDescent="0.25">
      <c r="A23" s="759">
        <v>2036</v>
      </c>
      <c r="B23" s="429">
        <f t="shared" si="0"/>
        <v>5423.6842105263131</v>
      </c>
      <c r="C23" s="429">
        <f t="shared" si="1"/>
        <v>5417.0526315789493</v>
      </c>
      <c r="D23" s="429">
        <f t="shared" si="2"/>
        <v>4919.6842105263131</v>
      </c>
      <c r="E23" s="429">
        <f t="shared" si="3"/>
        <v>5695.5789473684217</v>
      </c>
      <c r="F23" s="429">
        <f t="shared" si="4"/>
        <v>5695.5789473684217</v>
      </c>
      <c r="G23" s="429">
        <f t="shared" si="5"/>
        <v>5695.5789473684217</v>
      </c>
      <c r="H23" s="429">
        <f t="shared" si="6"/>
        <v>3529.8947368421022</v>
      </c>
      <c r="I23" s="429">
        <f t="shared" si="7"/>
        <v>4101.1578947368434</v>
      </c>
      <c r="J23" s="429">
        <f t="shared" si="8"/>
        <v>4101.1578947368434</v>
      </c>
      <c r="K23" s="429">
        <f t="shared" si="9"/>
        <v>4101.1578947368434</v>
      </c>
      <c r="L23" s="429">
        <f t="shared" si="10"/>
        <v>4101.1578947368434</v>
      </c>
      <c r="M23" s="429">
        <f t="shared" si="11"/>
        <v>4101.1578947368434</v>
      </c>
      <c r="N23" s="429">
        <f t="shared" si="12"/>
        <v>4101.1578947368434</v>
      </c>
      <c r="O23" s="429">
        <f t="shared" si="13"/>
        <v>4101.1578947368434</v>
      </c>
      <c r="P23" s="429">
        <f t="shared" si="14"/>
        <v>2333.3684210526326</v>
      </c>
      <c r="Q23" s="429">
        <f t="shared" si="15"/>
        <v>2376.0526315789457</v>
      </c>
      <c r="R23" s="767">
        <f t="shared" si="16"/>
        <v>2376.0526315789457</v>
      </c>
    </row>
    <row r="24" spans="1:18" ht="13.9" x14ac:dyDescent="0.25">
      <c r="A24" s="759">
        <v>2037</v>
      </c>
      <c r="B24" s="429">
        <f t="shared" si="0"/>
        <v>5571.9473684210498</v>
      </c>
      <c r="C24" s="429">
        <f t="shared" si="1"/>
        <v>5564.8421052631602</v>
      </c>
      <c r="D24" s="429">
        <f t="shared" si="2"/>
        <v>5058.9473684210498</v>
      </c>
      <c r="E24" s="429">
        <f t="shared" si="3"/>
        <v>5863.2631578947376</v>
      </c>
      <c r="F24" s="429">
        <f t="shared" si="4"/>
        <v>5863.2631578947376</v>
      </c>
      <c r="G24" s="429">
        <f t="shared" si="5"/>
        <v>5863.2631578947376</v>
      </c>
      <c r="H24" s="429">
        <f t="shared" si="6"/>
        <v>3612.315789473681</v>
      </c>
      <c r="I24" s="429">
        <f t="shared" si="7"/>
        <v>4220.5263157894751</v>
      </c>
      <c r="J24" s="429">
        <f t="shared" si="8"/>
        <v>4220.5263157894751</v>
      </c>
      <c r="K24" s="429">
        <f t="shared" si="9"/>
        <v>4220.5263157894751</v>
      </c>
      <c r="L24" s="429">
        <f t="shared" si="10"/>
        <v>4220.5263157894751</v>
      </c>
      <c r="M24" s="429">
        <f t="shared" si="11"/>
        <v>4220.5263157894751</v>
      </c>
      <c r="N24" s="429">
        <f t="shared" si="12"/>
        <v>4220.5263157894751</v>
      </c>
      <c r="O24" s="429">
        <f t="shared" si="13"/>
        <v>4220.5263157894751</v>
      </c>
      <c r="P24" s="429">
        <f t="shared" si="14"/>
        <v>2395.8947368421063</v>
      </c>
      <c r="Q24" s="429">
        <f t="shared" si="15"/>
        <v>2440.8421052631561</v>
      </c>
      <c r="R24" s="767">
        <f t="shared" si="16"/>
        <v>2440.8421052631561</v>
      </c>
    </row>
    <row r="25" spans="1:18" ht="13.9" x14ac:dyDescent="0.25">
      <c r="A25" s="759">
        <v>2038</v>
      </c>
      <c r="B25" s="429">
        <f t="shared" si="0"/>
        <v>5720.2105263157864</v>
      </c>
      <c r="C25" s="429">
        <f t="shared" si="1"/>
        <v>5712.6315789473711</v>
      </c>
      <c r="D25" s="429">
        <f t="shared" si="2"/>
        <v>5198.2105263157864</v>
      </c>
      <c r="E25" s="429">
        <f t="shared" si="3"/>
        <v>6030.9473684210534</v>
      </c>
      <c r="F25" s="429">
        <f t="shared" si="4"/>
        <v>6030.9473684210534</v>
      </c>
      <c r="G25" s="429">
        <f t="shared" si="5"/>
        <v>6030.9473684210534</v>
      </c>
      <c r="H25" s="429">
        <f t="shared" si="6"/>
        <v>3694.7368421052597</v>
      </c>
      <c r="I25" s="429">
        <f t="shared" si="7"/>
        <v>4339.8947368421068</v>
      </c>
      <c r="J25" s="429">
        <f t="shared" si="8"/>
        <v>4339.8947368421068</v>
      </c>
      <c r="K25" s="429">
        <f t="shared" si="9"/>
        <v>4339.8947368421068</v>
      </c>
      <c r="L25" s="429">
        <f t="shared" si="10"/>
        <v>4339.8947368421068</v>
      </c>
      <c r="M25" s="429">
        <f t="shared" si="11"/>
        <v>4339.8947368421068</v>
      </c>
      <c r="N25" s="429">
        <f t="shared" si="12"/>
        <v>4339.8947368421068</v>
      </c>
      <c r="O25" s="429">
        <f t="shared" si="13"/>
        <v>4339.8947368421068</v>
      </c>
      <c r="P25" s="429">
        <f t="shared" si="14"/>
        <v>2458.4210526315801</v>
      </c>
      <c r="Q25" s="429">
        <f t="shared" si="15"/>
        <v>2505.6315789473665</v>
      </c>
      <c r="R25" s="767">
        <f t="shared" si="16"/>
        <v>2505.6315789473665</v>
      </c>
    </row>
    <row r="26" spans="1:18" ht="13.9" x14ac:dyDescent="0.25">
      <c r="A26" s="759">
        <v>2039</v>
      </c>
      <c r="B26" s="429">
        <f t="shared" si="0"/>
        <v>5868.4736842105231</v>
      </c>
      <c r="C26" s="429">
        <f t="shared" si="1"/>
        <v>5860.4210526315819</v>
      </c>
      <c r="D26" s="429">
        <f t="shared" si="2"/>
        <v>5337.4736842105231</v>
      </c>
      <c r="E26" s="429">
        <f t="shared" si="3"/>
        <v>6198.6315789473692</v>
      </c>
      <c r="F26" s="429">
        <f t="shared" si="4"/>
        <v>6198.6315789473692</v>
      </c>
      <c r="G26" s="429">
        <f t="shared" si="5"/>
        <v>6198.6315789473692</v>
      </c>
      <c r="H26" s="429">
        <f t="shared" si="6"/>
        <v>3777.1578947368384</v>
      </c>
      <c r="I26" s="429">
        <f t="shared" si="7"/>
        <v>4459.2631578947385</v>
      </c>
      <c r="J26" s="429">
        <f t="shared" si="8"/>
        <v>4459.2631578947385</v>
      </c>
      <c r="K26" s="429">
        <f t="shared" si="9"/>
        <v>4459.2631578947385</v>
      </c>
      <c r="L26" s="429">
        <f t="shared" si="10"/>
        <v>4459.2631578947385</v>
      </c>
      <c r="M26" s="429">
        <f t="shared" si="11"/>
        <v>4459.2631578947385</v>
      </c>
      <c r="N26" s="429">
        <f t="shared" si="12"/>
        <v>4459.2631578947385</v>
      </c>
      <c r="O26" s="429">
        <f t="shared" si="13"/>
        <v>4459.2631578947385</v>
      </c>
      <c r="P26" s="429">
        <f t="shared" si="14"/>
        <v>2520.9473684210539</v>
      </c>
      <c r="Q26" s="429">
        <f t="shared" si="15"/>
        <v>2570.4210526315769</v>
      </c>
      <c r="R26" s="767">
        <f t="shared" si="16"/>
        <v>2570.4210526315769</v>
      </c>
    </row>
    <row r="27" spans="1:18" ht="13.9" x14ac:dyDescent="0.25">
      <c r="A27" s="759">
        <v>2040</v>
      </c>
      <c r="B27" s="429">
        <f t="shared" si="0"/>
        <v>6016.7368421052597</v>
      </c>
      <c r="C27" s="429">
        <f t="shared" si="1"/>
        <v>6008.2105263157928</v>
      </c>
      <c r="D27" s="429">
        <f t="shared" si="2"/>
        <v>5476.7368421052597</v>
      </c>
      <c r="E27" s="429">
        <f t="shared" si="3"/>
        <v>6366.3157894736851</v>
      </c>
      <c r="F27" s="429">
        <f t="shared" si="4"/>
        <v>6366.3157894736851</v>
      </c>
      <c r="G27" s="429">
        <f t="shared" si="5"/>
        <v>6366.3157894736851</v>
      </c>
      <c r="H27" s="429">
        <f t="shared" si="6"/>
        <v>3859.5789473684172</v>
      </c>
      <c r="I27" s="429">
        <f t="shared" si="7"/>
        <v>4578.6315789473701</v>
      </c>
      <c r="J27" s="429">
        <f t="shared" si="8"/>
        <v>4578.6315789473701</v>
      </c>
      <c r="K27" s="429">
        <f t="shared" si="9"/>
        <v>4578.6315789473701</v>
      </c>
      <c r="L27" s="429">
        <f t="shared" si="10"/>
        <v>4578.6315789473701</v>
      </c>
      <c r="M27" s="429">
        <f t="shared" si="11"/>
        <v>4578.6315789473701</v>
      </c>
      <c r="N27" s="429">
        <f t="shared" si="12"/>
        <v>4578.6315789473701</v>
      </c>
      <c r="O27" s="429">
        <f t="shared" si="13"/>
        <v>4578.6315789473701</v>
      </c>
      <c r="P27" s="429">
        <f t="shared" si="14"/>
        <v>2583.4736842105276</v>
      </c>
      <c r="Q27" s="429">
        <f t="shared" si="15"/>
        <v>2635.2105263157873</v>
      </c>
      <c r="R27" s="767">
        <f t="shared" si="16"/>
        <v>2635.2105263157873</v>
      </c>
    </row>
    <row r="28" spans="1:18" ht="14.45" thickBot="1" x14ac:dyDescent="0.3">
      <c r="A28" s="763">
        <v>2041</v>
      </c>
      <c r="B28" s="768">
        <v>6165</v>
      </c>
      <c r="C28" s="768">
        <v>6156</v>
      </c>
      <c r="D28" s="768">
        <v>5616</v>
      </c>
      <c r="E28" s="768">
        <v>6534</v>
      </c>
      <c r="F28" s="768">
        <v>6534</v>
      </c>
      <c r="G28" s="768">
        <v>6534</v>
      </c>
      <c r="H28" s="768">
        <v>3942</v>
      </c>
      <c r="I28" s="768">
        <v>4698</v>
      </c>
      <c r="J28" s="768">
        <v>4698</v>
      </c>
      <c r="K28" s="768">
        <v>4698</v>
      </c>
      <c r="L28" s="768">
        <v>4698</v>
      </c>
      <c r="M28" s="768">
        <v>4698</v>
      </c>
      <c r="N28" s="768">
        <v>4698</v>
      </c>
      <c r="O28" s="768">
        <v>4698</v>
      </c>
      <c r="P28" s="768">
        <v>2646</v>
      </c>
      <c r="Q28" s="768">
        <v>2700</v>
      </c>
      <c r="R28" s="769">
        <v>2700</v>
      </c>
    </row>
    <row r="29" spans="1:18" ht="13.9" x14ac:dyDescent="0.25">
      <c r="R29" s="620"/>
    </row>
    <row r="30" spans="1:18" ht="14.45" thickBot="1" x14ac:dyDescent="0.3">
      <c r="A30" s="903" t="s">
        <v>618</v>
      </c>
      <c r="B30" s="903"/>
      <c r="C30" s="903"/>
      <c r="D30" s="903"/>
      <c r="E30" s="903"/>
      <c r="F30" s="903"/>
      <c r="G30" s="903"/>
      <c r="H30" s="903"/>
      <c r="I30" s="903"/>
      <c r="J30" s="903"/>
      <c r="K30" s="903"/>
      <c r="L30" s="903"/>
      <c r="M30" s="903"/>
      <c r="N30" s="903"/>
      <c r="O30" s="903"/>
      <c r="P30" s="903"/>
      <c r="Q30" s="903"/>
      <c r="R30" s="903"/>
    </row>
    <row r="31" spans="1:18" ht="14.45" thickBot="1" x14ac:dyDescent="0.3">
      <c r="A31" s="770" t="s">
        <v>297</v>
      </c>
      <c r="B31" s="771">
        <v>13</v>
      </c>
      <c r="C31" s="771">
        <v>13</v>
      </c>
      <c r="D31" s="771">
        <v>15</v>
      </c>
      <c r="E31" s="771">
        <v>17</v>
      </c>
      <c r="F31" s="771">
        <v>17</v>
      </c>
      <c r="G31" s="771">
        <v>17</v>
      </c>
      <c r="H31" s="771">
        <v>27</v>
      </c>
      <c r="I31" s="771">
        <v>23</v>
      </c>
      <c r="J31" s="771">
        <v>23</v>
      </c>
      <c r="K31" s="771">
        <v>23</v>
      </c>
      <c r="L31" s="771">
        <v>23</v>
      </c>
      <c r="M31" s="771">
        <v>23</v>
      </c>
      <c r="N31" s="771">
        <v>23</v>
      </c>
      <c r="O31" s="771">
        <v>23</v>
      </c>
      <c r="P31" s="771">
        <v>40</v>
      </c>
      <c r="Q31" s="771">
        <v>39</v>
      </c>
      <c r="R31" s="772">
        <v>39</v>
      </c>
    </row>
    <row r="33" spans="1:18" ht="14.45" thickBot="1" x14ac:dyDescent="0.3">
      <c r="A33" s="903" t="s">
        <v>619</v>
      </c>
      <c r="B33" s="903"/>
      <c r="C33" s="903"/>
      <c r="D33" s="903"/>
      <c r="E33" s="903"/>
      <c r="F33" s="903"/>
      <c r="G33" s="903"/>
      <c r="H33" s="903"/>
      <c r="I33" s="903"/>
      <c r="J33" s="903"/>
      <c r="K33" s="903"/>
      <c r="L33" s="903"/>
      <c r="M33" s="903"/>
      <c r="N33" s="903"/>
      <c r="O33" s="903"/>
      <c r="P33" s="903"/>
      <c r="Q33" s="903"/>
      <c r="R33" s="903"/>
    </row>
    <row r="34" spans="1:18" ht="13.9" x14ac:dyDescent="0.25">
      <c r="A34" s="480">
        <v>2022</v>
      </c>
      <c r="B34" s="773">
        <f>B9*(1+B$31/100)</f>
        <v>3783.24</v>
      </c>
      <c r="C34" s="773">
        <f t="shared" ref="C34:R49" si="17">C9*(1+C$31/100)</f>
        <v>3783.24</v>
      </c>
      <c r="D34" s="773">
        <f t="shared" si="17"/>
        <v>3415.4999999999995</v>
      </c>
      <c r="E34" s="773">
        <f t="shared" si="17"/>
        <v>3917.16</v>
      </c>
      <c r="F34" s="773">
        <f t="shared" si="17"/>
        <v>3917.16</v>
      </c>
      <c r="G34" s="773">
        <f t="shared" si="17"/>
        <v>3917.16</v>
      </c>
      <c r="H34" s="773">
        <f t="shared" si="17"/>
        <v>3017.52</v>
      </c>
      <c r="I34" s="773">
        <f t="shared" si="17"/>
        <v>2988.9</v>
      </c>
      <c r="J34" s="773">
        <f t="shared" si="17"/>
        <v>2988.9</v>
      </c>
      <c r="K34" s="773">
        <f t="shared" si="17"/>
        <v>2988.9</v>
      </c>
      <c r="L34" s="773">
        <f t="shared" si="17"/>
        <v>2988.9</v>
      </c>
      <c r="M34" s="773">
        <f t="shared" si="17"/>
        <v>2988.9</v>
      </c>
      <c r="N34" s="773">
        <f t="shared" si="17"/>
        <v>2988.9</v>
      </c>
      <c r="O34" s="773">
        <f t="shared" si="17"/>
        <v>2988.9</v>
      </c>
      <c r="P34" s="773">
        <f t="shared" si="17"/>
        <v>2041.1999999999998</v>
      </c>
      <c r="Q34" s="773">
        <f t="shared" si="17"/>
        <v>2041.91</v>
      </c>
      <c r="R34" s="774">
        <f t="shared" si="17"/>
        <v>2041.91</v>
      </c>
    </row>
    <row r="35" spans="1:18" ht="13.9" x14ac:dyDescent="0.25">
      <c r="A35" s="759">
        <v>2023</v>
      </c>
      <c r="B35" s="429">
        <f t="shared" ref="B35:Q50" si="18">B10*(1+B$31/100)</f>
        <v>3950.777368421052</v>
      </c>
      <c r="C35" s="429">
        <f t="shared" si="18"/>
        <v>3950.2421052631576</v>
      </c>
      <c r="D35" s="429">
        <f t="shared" si="18"/>
        <v>3575.652631578947</v>
      </c>
      <c r="E35" s="429">
        <f t="shared" si="18"/>
        <v>4113.3505263157895</v>
      </c>
      <c r="F35" s="429">
        <f t="shared" si="18"/>
        <v>4113.3505263157895</v>
      </c>
      <c r="G35" s="429">
        <f t="shared" si="18"/>
        <v>4113.3505263157895</v>
      </c>
      <c r="H35" s="429">
        <f t="shared" si="18"/>
        <v>3122.1947368421052</v>
      </c>
      <c r="I35" s="429">
        <f t="shared" si="18"/>
        <v>3135.7231578947371</v>
      </c>
      <c r="J35" s="429">
        <f t="shared" si="18"/>
        <v>3135.7231578947371</v>
      </c>
      <c r="K35" s="429">
        <f t="shared" si="18"/>
        <v>3135.7231578947371</v>
      </c>
      <c r="L35" s="429">
        <f t="shared" si="18"/>
        <v>3135.7231578947371</v>
      </c>
      <c r="M35" s="429">
        <f t="shared" si="18"/>
        <v>3135.7231578947371</v>
      </c>
      <c r="N35" s="429">
        <f t="shared" si="18"/>
        <v>3135.7231578947371</v>
      </c>
      <c r="O35" s="429">
        <f t="shared" si="18"/>
        <v>3135.7231578947371</v>
      </c>
      <c r="P35" s="429">
        <f t="shared" si="18"/>
        <v>2128.7368421052633</v>
      </c>
      <c r="Q35" s="429">
        <f t="shared" si="18"/>
        <v>2131.9673684210525</v>
      </c>
      <c r="R35" s="767">
        <f t="shared" si="17"/>
        <v>2131.9673684210525</v>
      </c>
    </row>
    <row r="36" spans="1:18" ht="13.9" x14ac:dyDescent="0.25">
      <c r="A36" s="759">
        <v>2024</v>
      </c>
      <c r="B36" s="429">
        <f t="shared" si="18"/>
        <v>4118.3147368421041</v>
      </c>
      <c r="C36" s="429">
        <f t="shared" si="17"/>
        <v>4117.2442105263153</v>
      </c>
      <c r="D36" s="429">
        <f t="shared" si="17"/>
        <v>3735.8052631578939</v>
      </c>
      <c r="E36" s="429">
        <f t="shared" si="17"/>
        <v>4309.5410526315791</v>
      </c>
      <c r="F36" s="429">
        <f t="shared" si="17"/>
        <v>4309.5410526315791</v>
      </c>
      <c r="G36" s="429">
        <f t="shared" si="17"/>
        <v>4309.5410526315791</v>
      </c>
      <c r="H36" s="429">
        <f t="shared" si="17"/>
        <v>3226.8694736842099</v>
      </c>
      <c r="I36" s="429">
        <f t="shared" si="17"/>
        <v>3282.5463157894737</v>
      </c>
      <c r="J36" s="429">
        <f t="shared" si="17"/>
        <v>3282.5463157894737</v>
      </c>
      <c r="K36" s="429">
        <f t="shared" si="17"/>
        <v>3282.5463157894737</v>
      </c>
      <c r="L36" s="429">
        <f t="shared" si="17"/>
        <v>3282.5463157894737</v>
      </c>
      <c r="M36" s="429">
        <f t="shared" si="17"/>
        <v>3282.5463157894737</v>
      </c>
      <c r="N36" s="429">
        <f t="shared" si="17"/>
        <v>3282.5463157894737</v>
      </c>
      <c r="O36" s="429">
        <f t="shared" si="17"/>
        <v>3282.5463157894737</v>
      </c>
      <c r="P36" s="429">
        <f t="shared" si="17"/>
        <v>2216.2736842105264</v>
      </c>
      <c r="Q36" s="429">
        <f t="shared" si="17"/>
        <v>2222.0247368421051</v>
      </c>
      <c r="R36" s="767">
        <f t="shared" si="17"/>
        <v>2222.0247368421051</v>
      </c>
    </row>
    <row r="37" spans="1:18" ht="13.9" x14ac:dyDescent="0.25">
      <c r="A37" s="759">
        <v>2025</v>
      </c>
      <c r="B37" s="429">
        <f t="shared" si="18"/>
        <v>4285.8521052631568</v>
      </c>
      <c r="C37" s="429">
        <f t="shared" si="17"/>
        <v>4284.2463157894726</v>
      </c>
      <c r="D37" s="429">
        <f t="shared" si="17"/>
        <v>3895.9578947368414</v>
      </c>
      <c r="E37" s="429">
        <f t="shared" si="17"/>
        <v>4505.7315789473687</v>
      </c>
      <c r="F37" s="429">
        <f t="shared" si="17"/>
        <v>4505.7315789473687</v>
      </c>
      <c r="G37" s="429">
        <f t="shared" si="17"/>
        <v>4505.7315789473687</v>
      </c>
      <c r="H37" s="429">
        <f t="shared" si="17"/>
        <v>3331.5442105263151</v>
      </c>
      <c r="I37" s="429">
        <f t="shared" si="17"/>
        <v>3429.3694736842108</v>
      </c>
      <c r="J37" s="429">
        <f t="shared" si="17"/>
        <v>3429.3694736842108</v>
      </c>
      <c r="K37" s="429">
        <f t="shared" si="17"/>
        <v>3429.3694736842108</v>
      </c>
      <c r="L37" s="429">
        <f t="shared" si="17"/>
        <v>3429.3694736842108</v>
      </c>
      <c r="M37" s="429">
        <f t="shared" si="17"/>
        <v>3429.3694736842108</v>
      </c>
      <c r="N37" s="429">
        <f t="shared" si="17"/>
        <v>3429.3694736842108</v>
      </c>
      <c r="O37" s="429">
        <f t="shared" si="17"/>
        <v>3429.3694736842108</v>
      </c>
      <c r="P37" s="429">
        <f t="shared" si="17"/>
        <v>2303.8105263157895</v>
      </c>
      <c r="Q37" s="429">
        <f t="shared" si="17"/>
        <v>2312.0821052631577</v>
      </c>
      <c r="R37" s="767">
        <f t="shared" si="17"/>
        <v>2312.0821052631577</v>
      </c>
    </row>
    <row r="38" spans="1:18" ht="13.9" x14ac:dyDescent="0.25">
      <c r="A38" s="759">
        <v>2026</v>
      </c>
      <c r="B38" s="429">
        <f t="shared" si="18"/>
        <v>4453.3894736842094</v>
      </c>
      <c r="C38" s="429">
        <f t="shared" si="17"/>
        <v>4451.2484210526309</v>
      </c>
      <c r="D38" s="429">
        <f t="shared" si="17"/>
        <v>4056.1105263157883</v>
      </c>
      <c r="E38" s="429">
        <f t="shared" si="17"/>
        <v>4701.9221052631574</v>
      </c>
      <c r="F38" s="429">
        <f t="shared" si="17"/>
        <v>4701.9221052631574</v>
      </c>
      <c r="G38" s="429">
        <f t="shared" si="17"/>
        <v>4701.9221052631574</v>
      </c>
      <c r="H38" s="429">
        <f t="shared" si="17"/>
        <v>3436.2189473684202</v>
      </c>
      <c r="I38" s="429">
        <f t="shared" si="17"/>
        <v>3576.1926315789478</v>
      </c>
      <c r="J38" s="429">
        <f t="shared" si="17"/>
        <v>3576.1926315789478</v>
      </c>
      <c r="K38" s="429">
        <f t="shared" si="17"/>
        <v>3576.1926315789478</v>
      </c>
      <c r="L38" s="429">
        <f t="shared" si="17"/>
        <v>3576.1926315789478</v>
      </c>
      <c r="M38" s="429">
        <f t="shared" si="17"/>
        <v>3576.1926315789478</v>
      </c>
      <c r="N38" s="429">
        <f t="shared" si="17"/>
        <v>3576.1926315789478</v>
      </c>
      <c r="O38" s="429">
        <f t="shared" si="17"/>
        <v>3576.1926315789478</v>
      </c>
      <c r="P38" s="429">
        <f t="shared" si="17"/>
        <v>2391.347368421053</v>
      </c>
      <c r="Q38" s="429">
        <f t="shared" si="17"/>
        <v>2402.1394736842099</v>
      </c>
      <c r="R38" s="767">
        <f t="shared" si="17"/>
        <v>2402.1394736842099</v>
      </c>
    </row>
    <row r="39" spans="1:18" ht="13.9" x14ac:dyDescent="0.25">
      <c r="A39" s="759">
        <v>2027</v>
      </c>
      <c r="B39" s="429">
        <f t="shared" si="18"/>
        <v>4620.926842105262</v>
      </c>
      <c r="C39" s="429">
        <f t="shared" si="17"/>
        <v>4618.2505263157882</v>
      </c>
      <c r="D39" s="429">
        <f t="shared" si="17"/>
        <v>4216.2631578947357</v>
      </c>
      <c r="E39" s="429">
        <f t="shared" si="17"/>
        <v>4898.112631578947</v>
      </c>
      <c r="F39" s="429">
        <f t="shared" si="17"/>
        <v>4898.112631578947</v>
      </c>
      <c r="G39" s="429">
        <f t="shared" si="17"/>
        <v>4898.112631578947</v>
      </c>
      <c r="H39" s="429">
        <f t="shared" si="17"/>
        <v>3540.893684210525</v>
      </c>
      <c r="I39" s="429">
        <f t="shared" si="17"/>
        <v>3723.0157894736849</v>
      </c>
      <c r="J39" s="429">
        <f t="shared" si="17"/>
        <v>3723.0157894736849</v>
      </c>
      <c r="K39" s="429">
        <f t="shared" si="17"/>
        <v>3723.0157894736849</v>
      </c>
      <c r="L39" s="429">
        <f t="shared" si="17"/>
        <v>3723.0157894736849</v>
      </c>
      <c r="M39" s="429">
        <f t="shared" si="17"/>
        <v>3723.0157894736849</v>
      </c>
      <c r="N39" s="429">
        <f t="shared" si="17"/>
        <v>3723.0157894736849</v>
      </c>
      <c r="O39" s="429">
        <f t="shared" si="17"/>
        <v>3723.0157894736849</v>
      </c>
      <c r="P39" s="429">
        <f t="shared" si="17"/>
        <v>2478.8842105263161</v>
      </c>
      <c r="Q39" s="429">
        <f t="shared" si="17"/>
        <v>2492.1968421052625</v>
      </c>
      <c r="R39" s="767">
        <f t="shared" si="17"/>
        <v>2492.1968421052625</v>
      </c>
    </row>
    <row r="40" spans="1:18" ht="13.9" x14ac:dyDescent="0.25">
      <c r="A40" s="759">
        <v>2028</v>
      </c>
      <c r="B40" s="429">
        <f t="shared" si="18"/>
        <v>4788.4642105263138</v>
      </c>
      <c r="C40" s="429">
        <f t="shared" si="17"/>
        <v>4785.2526315789464</v>
      </c>
      <c r="D40" s="429">
        <f t="shared" si="17"/>
        <v>4376.4157894736827</v>
      </c>
      <c r="E40" s="429">
        <f t="shared" si="17"/>
        <v>5094.3031578947366</v>
      </c>
      <c r="F40" s="429">
        <f t="shared" si="17"/>
        <v>5094.3031578947366</v>
      </c>
      <c r="G40" s="429">
        <f t="shared" si="17"/>
        <v>5094.3031578947366</v>
      </c>
      <c r="H40" s="429">
        <f t="shared" si="17"/>
        <v>3645.5684210526301</v>
      </c>
      <c r="I40" s="429">
        <f t="shared" si="17"/>
        <v>3869.8389473684215</v>
      </c>
      <c r="J40" s="429">
        <f t="shared" si="17"/>
        <v>3869.8389473684215</v>
      </c>
      <c r="K40" s="429">
        <f t="shared" si="17"/>
        <v>3869.8389473684215</v>
      </c>
      <c r="L40" s="429">
        <f t="shared" si="17"/>
        <v>3869.8389473684215</v>
      </c>
      <c r="M40" s="429">
        <f t="shared" si="17"/>
        <v>3869.8389473684215</v>
      </c>
      <c r="N40" s="429">
        <f t="shared" si="17"/>
        <v>3869.8389473684215</v>
      </c>
      <c r="O40" s="429">
        <f t="shared" si="17"/>
        <v>3869.8389473684215</v>
      </c>
      <c r="P40" s="429">
        <f t="shared" si="17"/>
        <v>2566.4210526315792</v>
      </c>
      <c r="Q40" s="429">
        <f t="shared" si="17"/>
        <v>2582.2542105263151</v>
      </c>
      <c r="R40" s="767">
        <f t="shared" si="17"/>
        <v>2582.2542105263151</v>
      </c>
    </row>
    <row r="41" spans="1:18" ht="13.9" x14ac:dyDescent="0.25">
      <c r="A41" s="759">
        <v>2029</v>
      </c>
      <c r="B41" s="429">
        <f t="shared" si="18"/>
        <v>4956.0015789473664</v>
      </c>
      <c r="C41" s="429">
        <f t="shared" si="17"/>
        <v>4952.2547368421046</v>
      </c>
      <c r="D41" s="429">
        <f t="shared" si="17"/>
        <v>4536.5684210526297</v>
      </c>
      <c r="E41" s="429">
        <f t="shared" si="17"/>
        <v>5290.4936842105262</v>
      </c>
      <c r="F41" s="429">
        <f t="shared" si="17"/>
        <v>5290.4936842105262</v>
      </c>
      <c r="G41" s="429">
        <f t="shared" si="17"/>
        <v>5290.4936842105262</v>
      </c>
      <c r="H41" s="429">
        <f t="shared" si="17"/>
        <v>3750.2431578947348</v>
      </c>
      <c r="I41" s="429">
        <f t="shared" si="17"/>
        <v>4016.6621052631585</v>
      </c>
      <c r="J41" s="429">
        <f t="shared" si="17"/>
        <v>4016.6621052631585</v>
      </c>
      <c r="K41" s="429">
        <f t="shared" si="17"/>
        <v>4016.6621052631585</v>
      </c>
      <c r="L41" s="429">
        <f t="shared" si="17"/>
        <v>4016.6621052631585</v>
      </c>
      <c r="M41" s="429">
        <f t="shared" si="17"/>
        <v>4016.6621052631585</v>
      </c>
      <c r="N41" s="429">
        <f t="shared" si="17"/>
        <v>4016.6621052631585</v>
      </c>
      <c r="O41" s="429">
        <f t="shared" si="17"/>
        <v>4016.6621052631585</v>
      </c>
      <c r="P41" s="429">
        <f t="shared" si="17"/>
        <v>2653.9578947368427</v>
      </c>
      <c r="Q41" s="429">
        <f t="shared" si="17"/>
        <v>2672.3115789473677</v>
      </c>
      <c r="R41" s="767">
        <f t="shared" si="17"/>
        <v>2672.3115789473677</v>
      </c>
    </row>
    <row r="42" spans="1:18" ht="13.9" x14ac:dyDescent="0.25">
      <c r="A42" s="759">
        <v>2030</v>
      </c>
      <c r="B42" s="429">
        <f t="shared" si="18"/>
        <v>5123.538947368419</v>
      </c>
      <c r="C42" s="429">
        <f t="shared" si="17"/>
        <v>5119.2568421052629</v>
      </c>
      <c r="D42" s="429">
        <f t="shared" si="17"/>
        <v>4696.7210526315766</v>
      </c>
      <c r="E42" s="429">
        <f t="shared" si="17"/>
        <v>5486.6842105263158</v>
      </c>
      <c r="F42" s="429">
        <f t="shared" si="17"/>
        <v>5486.6842105263158</v>
      </c>
      <c r="G42" s="429">
        <f t="shared" si="17"/>
        <v>5486.6842105263158</v>
      </c>
      <c r="H42" s="429">
        <f t="shared" si="17"/>
        <v>3854.91789473684</v>
      </c>
      <c r="I42" s="429">
        <f t="shared" si="17"/>
        <v>4163.485263157896</v>
      </c>
      <c r="J42" s="429">
        <f t="shared" si="17"/>
        <v>4163.485263157896</v>
      </c>
      <c r="K42" s="429">
        <f t="shared" si="17"/>
        <v>4163.485263157896</v>
      </c>
      <c r="L42" s="429">
        <f t="shared" si="17"/>
        <v>4163.485263157896</v>
      </c>
      <c r="M42" s="429">
        <f t="shared" si="17"/>
        <v>4163.485263157896</v>
      </c>
      <c r="N42" s="429">
        <f t="shared" si="17"/>
        <v>4163.485263157896</v>
      </c>
      <c r="O42" s="429">
        <f t="shared" si="17"/>
        <v>4163.485263157896</v>
      </c>
      <c r="P42" s="429">
        <f t="shared" si="17"/>
        <v>2741.4947368421058</v>
      </c>
      <c r="Q42" s="429">
        <f t="shared" si="17"/>
        <v>2762.3689473684199</v>
      </c>
      <c r="R42" s="767">
        <f t="shared" si="17"/>
        <v>2762.3689473684199</v>
      </c>
    </row>
    <row r="43" spans="1:18" ht="13.9" x14ac:dyDescent="0.25">
      <c r="A43" s="759">
        <v>2031</v>
      </c>
      <c r="B43" s="429">
        <f t="shared" si="18"/>
        <v>5291.0763157894717</v>
      </c>
      <c r="C43" s="429">
        <f t="shared" si="17"/>
        <v>5286.2589473684211</v>
      </c>
      <c r="D43" s="429">
        <f t="shared" si="17"/>
        <v>4856.8736842105236</v>
      </c>
      <c r="E43" s="429">
        <f t="shared" si="17"/>
        <v>5682.8747368421054</v>
      </c>
      <c r="F43" s="429">
        <f t="shared" si="17"/>
        <v>5682.8747368421054</v>
      </c>
      <c r="G43" s="429">
        <f t="shared" si="17"/>
        <v>5682.8747368421054</v>
      </c>
      <c r="H43" s="429">
        <f t="shared" si="17"/>
        <v>3959.5926315789447</v>
      </c>
      <c r="I43" s="429">
        <f t="shared" si="17"/>
        <v>4310.3084210526322</v>
      </c>
      <c r="J43" s="429">
        <f t="shared" si="17"/>
        <v>4310.3084210526322</v>
      </c>
      <c r="K43" s="429">
        <f t="shared" si="17"/>
        <v>4310.3084210526322</v>
      </c>
      <c r="L43" s="429">
        <f t="shared" si="17"/>
        <v>4310.3084210526322</v>
      </c>
      <c r="M43" s="429">
        <f t="shared" si="17"/>
        <v>4310.3084210526322</v>
      </c>
      <c r="N43" s="429">
        <f t="shared" si="17"/>
        <v>4310.3084210526322</v>
      </c>
      <c r="O43" s="429">
        <f t="shared" si="17"/>
        <v>4310.3084210526322</v>
      </c>
      <c r="P43" s="429">
        <f t="shared" si="17"/>
        <v>2829.0315789473693</v>
      </c>
      <c r="Q43" s="429">
        <f t="shared" si="17"/>
        <v>2852.4263157894725</v>
      </c>
      <c r="R43" s="767">
        <f t="shared" si="17"/>
        <v>2852.4263157894725</v>
      </c>
    </row>
    <row r="44" spans="1:18" ht="13.9" x14ac:dyDescent="0.25">
      <c r="A44" s="759">
        <v>2032</v>
      </c>
      <c r="B44" s="429">
        <f t="shared" si="18"/>
        <v>5458.6136842105234</v>
      </c>
      <c r="C44" s="429">
        <f t="shared" si="17"/>
        <v>5453.2610526315793</v>
      </c>
      <c r="D44" s="429">
        <f t="shared" si="17"/>
        <v>5017.0263157894715</v>
      </c>
      <c r="E44" s="429">
        <f t="shared" si="17"/>
        <v>5879.0652631578951</v>
      </c>
      <c r="F44" s="429">
        <f t="shared" si="17"/>
        <v>5879.0652631578951</v>
      </c>
      <c r="G44" s="429">
        <f t="shared" si="17"/>
        <v>5879.0652631578951</v>
      </c>
      <c r="H44" s="429">
        <f t="shared" si="17"/>
        <v>4064.2673684210499</v>
      </c>
      <c r="I44" s="429">
        <f t="shared" si="17"/>
        <v>4457.1315789473692</v>
      </c>
      <c r="J44" s="429">
        <f t="shared" si="17"/>
        <v>4457.1315789473692</v>
      </c>
      <c r="K44" s="429">
        <f t="shared" si="17"/>
        <v>4457.1315789473692</v>
      </c>
      <c r="L44" s="429">
        <f t="shared" si="17"/>
        <v>4457.1315789473692</v>
      </c>
      <c r="M44" s="429">
        <f t="shared" si="17"/>
        <v>4457.1315789473692</v>
      </c>
      <c r="N44" s="429">
        <f t="shared" si="17"/>
        <v>4457.1315789473692</v>
      </c>
      <c r="O44" s="429">
        <f t="shared" si="17"/>
        <v>4457.1315789473692</v>
      </c>
      <c r="P44" s="429">
        <f t="shared" si="17"/>
        <v>2916.5684210526324</v>
      </c>
      <c r="Q44" s="429">
        <f t="shared" si="17"/>
        <v>2942.4836842105251</v>
      </c>
      <c r="R44" s="767">
        <f t="shared" si="17"/>
        <v>2942.4836842105251</v>
      </c>
    </row>
    <row r="45" spans="1:18" ht="13.9" x14ac:dyDescent="0.25">
      <c r="A45" s="759">
        <v>2033</v>
      </c>
      <c r="B45" s="429">
        <f t="shared" si="18"/>
        <v>5626.151052631576</v>
      </c>
      <c r="C45" s="429">
        <f t="shared" si="17"/>
        <v>5620.2631578947376</v>
      </c>
      <c r="D45" s="429">
        <f t="shared" si="17"/>
        <v>5177.1789473684184</v>
      </c>
      <c r="E45" s="429">
        <f t="shared" si="17"/>
        <v>6075.2557894736847</v>
      </c>
      <c r="F45" s="429">
        <f t="shared" si="17"/>
        <v>6075.2557894736847</v>
      </c>
      <c r="G45" s="429">
        <f t="shared" si="17"/>
        <v>6075.2557894736847</v>
      </c>
      <c r="H45" s="429">
        <f t="shared" si="17"/>
        <v>4168.9421052631551</v>
      </c>
      <c r="I45" s="429">
        <f t="shared" si="17"/>
        <v>4603.9547368421063</v>
      </c>
      <c r="J45" s="429">
        <f t="shared" si="17"/>
        <v>4603.9547368421063</v>
      </c>
      <c r="K45" s="429">
        <f t="shared" si="17"/>
        <v>4603.9547368421063</v>
      </c>
      <c r="L45" s="429">
        <f t="shared" si="17"/>
        <v>4603.9547368421063</v>
      </c>
      <c r="M45" s="429">
        <f t="shared" si="17"/>
        <v>4603.9547368421063</v>
      </c>
      <c r="N45" s="429">
        <f t="shared" si="17"/>
        <v>4603.9547368421063</v>
      </c>
      <c r="O45" s="429">
        <f t="shared" si="17"/>
        <v>4603.9547368421063</v>
      </c>
      <c r="P45" s="429">
        <f t="shared" si="17"/>
        <v>3004.1052631578955</v>
      </c>
      <c r="Q45" s="429">
        <f t="shared" si="17"/>
        <v>3032.5410526315773</v>
      </c>
      <c r="R45" s="767">
        <f t="shared" si="17"/>
        <v>3032.5410526315773</v>
      </c>
    </row>
    <row r="46" spans="1:18" ht="13.9" x14ac:dyDescent="0.25">
      <c r="A46" s="759">
        <v>2034</v>
      </c>
      <c r="B46" s="429">
        <f t="shared" si="18"/>
        <v>5793.6884210526287</v>
      </c>
      <c r="C46" s="429">
        <f t="shared" si="17"/>
        <v>5787.2652631578958</v>
      </c>
      <c r="D46" s="429">
        <f t="shared" si="17"/>
        <v>5337.3315789473654</v>
      </c>
      <c r="E46" s="429">
        <f t="shared" si="17"/>
        <v>6271.4463157894743</v>
      </c>
      <c r="F46" s="429">
        <f t="shared" si="17"/>
        <v>6271.4463157894743</v>
      </c>
      <c r="G46" s="429">
        <f t="shared" si="17"/>
        <v>6271.4463157894743</v>
      </c>
      <c r="H46" s="429">
        <f t="shared" si="17"/>
        <v>4273.6168421052598</v>
      </c>
      <c r="I46" s="429">
        <f t="shared" si="17"/>
        <v>4750.7778947368433</v>
      </c>
      <c r="J46" s="429">
        <f t="shared" si="17"/>
        <v>4750.7778947368433</v>
      </c>
      <c r="K46" s="429">
        <f t="shared" si="17"/>
        <v>4750.7778947368433</v>
      </c>
      <c r="L46" s="429">
        <f t="shared" si="17"/>
        <v>4750.7778947368433</v>
      </c>
      <c r="M46" s="429">
        <f t="shared" si="17"/>
        <v>4750.7778947368433</v>
      </c>
      <c r="N46" s="429">
        <f t="shared" si="17"/>
        <v>4750.7778947368433</v>
      </c>
      <c r="O46" s="429">
        <f t="shared" si="17"/>
        <v>4750.7778947368433</v>
      </c>
      <c r="P46" s="429">
        <f t="shared" si="17"/>
        <v>3091.642105263159</v>
      </c>
      <c r="Q46" s="429">
        <f t="shared" si="17"/>
        <v>3122.5984210526299</v>
      </c>
      <c r="R46" s="767">
        <f t="shared" si="17"/>
        <v>3122.5984210526299</v>
      </c>
    </row>
    <row r="47" spans="1:18" ht="13.9" x14ac:dyDescent="0.25">
      <c r="A47" s="759">
        <v>2035</v>
      </c>
      <c r="B47" s="429">
        <f t="shared" si="18"/>
        <v>5961.2257894736813</v>
      </c>
      <c r="C47" s="429">
        <f t="shared" si="17"/>
        <v>5954.267368421054</v>
      </c>
      <c r="D47" s="429">
        <f t="shared" si="17"/>
        <v>5497.4842105263124</v>
      </c>
      <c r="E47" s="429">
        <f t="shared" si="17"/>
        <v>6467.6368421052639</v>
      </c>
      <c r="F47" s="429">
        <f t="shared" si="17"/>
        <v>6467.6368421052639</v>
      </c>
      <c r="G47" s="429">
        <f t="shared" si="17"/>
        <v>6467.6368421052639</v>
      </c>
      <c r="H47" s="429">
        <f t="shared" si="17"/>
        <v>4378.2915789473645</v>
      </c>
      <c r="I47" s="429">
        <f t="shared" si="17"/>
        <v>4897.6010526315804</v>
      </c>
      <c r="J47" s="429">
        <f t="shared" si="17"/>
        <v>4897.6010526315804</v>
      </c>
      <c r="K47" s="429">
        <f t="shared" si="17"/>
        <v>4897.6010526315804</v>
      </c>
      <c r="L47" s="429">
        <f t="shared" si="17"/>
        <v>4897.6010526315804</v>
      </c>
      <c r="M47" s="429">
        <f t="shared" si="17"/>
        <v>4897.6010526315804</v>
      </c>
      <c r="N47" s="429">
        <f t="shared" si="17"/>
        <v>4897.6010526315804</v>
      </c>
      <c r="O47" s="429">
        <f t="shared" si="17"/>
        <v>4897.6010526315804</v>
      </c>
      <c r="P47" s="429">
        <f t="shared" si="17"/>
        <v>3179.1789473684221</v>
      </c>
      <c r="Q47" s="429">
        <f t="shared" si="17"/>
        <v>3212.6557894736825</v>
      </c>
      <c r="R47" s="767">
        <f t="shared" si="17"/>
        <v>3212.6557894736825</v>
      </c>
    </row>
    <row r="48" spans="1:18" ht="13.9" x14ac:dyDescent="0.25">
      <c r="A48" s="759">
        <v>2036</v>
      </c>
      <c r="B48" s="429">
        <f t="shared" si="18"/>
        <v>6128.763157894733</v>
      </c>
      <c r="C48" s="429">
        <f t="shared" si="17"/>
        <v>6121.2694736842122</v>
      </c>
      <c r="D48" s="429">
        <f t="shared" si="17"/>
        <v>5657.6368421052593</v>
      </c>
      <c r="E48" s="429">
        <f t="shared" si="17"/>
        <v>6663.8273684210526</v>
      </c>
      <c r="F48" s="429">
        <f t="shared" si="17"/>
        <v>6663.8273684210526</v>
      </c>
      <c r="G48" s="429">
        <f t="shared" si="17"/>
        <v>6663.8273684210526</v>
      </c>
      <c r="H48" s="429">
        <f t="shared" si="17"/>
        <v>4482.9663157894702</v>
      </c>
      <c r="I48" s="429">
        <f t="shared" si="17"/>
        <v>5044.4242105263174</v>
      </c>
      <c r="J48" s="429">
        <f t="shared" si="17"/>
        <v>5044.4242105263174</v>
      </c>
      <c r="K48" s="429">
        <f t="shared" si="17"/>
        <v>5044.4242105263174</v>
      </c>
      <c r="L48" s="429">
        <f t="shared" si="17"/>
        <v>5044.4242105263174</v>
      </c>
      <c r="M48" s="429">
        <f t="shared" si="17"/>
        <v>5044.4242105263174</v>
      </c>
      <c r="N48" s="429">
        <f t="shared" si="17"/>
        <v>5044.4242105263174</v>
      </c>
      <c r="O48" s="429">
        <f t="shared" si="17"/>
        <v>5044.4242105263174</v>
      </c>
      <c r="P48" s="429">
        <f t="shared" si="17"/>
        <v>3266.7157894736856</v>
      </c>
      <c r="Q48" s="429">
        <f t="shared" si="17"/>
        <v>3302.7131578947346</v>
      </c>
      <c r="R48" s="767">
        <f t="shared" si="17"/>
        <v>3302.7131578947346</v>
      </c>
    </row>
    <row r="49" spans="1:18" ht="13.9" x14ac:dyDescent="0.25">
      <c r="A49" s="759">
        <v>2037</v>
      </c>
      <c r="B49" s="429">
        <f t="shared" si="18"/>
        <v>6296.3005263157856</v>
      </c>
      <c r="C49" s="429">
        <f t="shared" si="17"/>
        <v>6288.2715789473705</v>
      </c>
      <c r="D49" s="429">
        <f t="shared" si="17"/>
        <v>5817.7894736842072</v>
      </c>
      <c r="E49" s="429">
        <f t="shared" si="17"/>
        <v>6860.0178947368422</v>
      </c>
      <c r="F49" s="429">
        <f t="shared" si="17"/>
        <v>6860.0178947368422</v>
      </c>
      <c r="G49" s="429">
        <f t="shared" si="17"/>
        <v>6860.0178947368422</v>
      </c>
      <c r="H49" s="429">
        <f t="shared" si="17"/>
        <v>4587.6410526315749</v>
      </c>
      <c r="I49" s="429">
        <f t="shared" si="17"/>
        <v>5191.2473684210545</v>
      </c>
      <c r="J49" s="429">
        <f t="shared" si="17"/>
        <v>5191.2473684210545</v>
      </c>
      <c r="K49" s="429">
        <f t="shared" si="17"/>
        <v>5191.2473684210545</v>
      </c>
      <c r="L49" s="429">
        <f t="shared" si="17"/>
        <v>5191.2473684210545</v>
      </c>
      <c r="M49" s="429">
        <f t="shared" si="17"/>
        <v>5191.2473684210545</v>
      </c>
      <c r="N49" s="429">
        <f t="shared" si="17"/>
        <v>5191.2473684210545</v>
      </c>
      <c r="O49" s="429">
        <f t="shared" si="17"/>
        <v>5191.2473684210545</v>
      </c>
      <c r="P49" s="429">
        <f t="shared" si="17"/>
        <v>3354.2526315789487</v>
      </c>
      <c r="Q49" s="429">
        <f t="shared" si="17"/>
        <v>3392.7705263157873</v>
      </c>
      <c r="R49" s="767">
        <f t="shared" si="17"/>
        <v>3392.7705263157873</v>
      </c>
    </row>
    <row r="50" spans="1:18" ht="13.9" x14ac:dyDescent="0.25">
      <c r="A50" s="759">
        <v>2038</v>
      </c>
      <c r="B50" s="429">
        <f t="shared" si="18"/>
        <v>6463.8378947368383</v>
      </c>
      <c r="C50" s="429">
        <f t="shared" si="18"/>
        <v>6455.2736842105287</v>
      </c>
      <c r="D50" s="429">
        <f t="shared" si="18"/>
        <v>5977.9421052631542</v>
      </c>
      <c r="E50" s="429">
        <f t="shared" si="18"/>
        <v>7056.2084210526318</v>
      </c>
      <c r="F50" s="429">
        <f t="shared" si="18"/>
        <v>7056.2084210526318</v>
      </c>
      <c r="G50" s="429">
        <f t="shared" si="18"/>
        <v>7056.2084210526318</v>
      </c>
      <c r="H50" s="429">
        <f t="shared" si="18"/>
        <v>4692.3157894736796</v>
      </c>
      <c r="I50" s="429">
        <f t="shared" si="18"/>
        <v>5338.0705263157915</v>
      </c>
      <c r="J50" s="429">
        <f t="shared" si="18"/>
        <v>5338.0705263157915</v>
      </c>
      <c r="K50" s="429">
        <f t="shared" si="18"/>
        <v>5338.0705263157915</v>
      </c>
      <c r="L50" s="429">
        <f t="shared" si="18"/>
        <v>5338.0705263157915</v>
      </c>
      <c r="M50" s="429">
        <f t="shared" si="18"/>
        <v>5338.0705263157915</v>
      </c>
      <c r="N50" s="429">
        <f t="shared" si="18"/>
        <v>5338.0705263157915</v>
      </c>
      <c r="O50" s="429">
        <f t="shared" si="18"/>
        <v>5338.0705263157915</v>
      </c>
      <c r="P50" s="429">
        <f t="shared" si="18"/>
        <v>3441.7894736842118</v>
      </c>
      <c r="Q50" s="429">
        <f t="shared" si="18"/>
        <v>3482.8278947368399</v>
      </c>
      <c r="R50" s="767">
        <f t="shared" ref="C50:R53" si="19">R25*(1+R$31/100)</f>
        <v>3482.8278947368399</v>
      </c>
    </row>
    <row r="51" spans="1:18" ht="13.9" x14ac:dyDescent="0.25">
      <c r="A51" s="759">
        <v>2039</v>
      </c>
      <c r="B51" s="429">
        <f t="shared" ref="B51:B53" si="20">B26*(1+B$31/100)</f>
        <v>6631.37526315789</v>
      </c>
      <c r="C51" s="429">
        <f t="shared" si="19"/>
        <v>6622.2757894736869</v>
      </c>
      <c r="D51" s="429">
        <f t="shared" si="19"/>
        <v>6138.0947368421012</v>
      </c>
      <c r="E51" s="429">
        <f t="shared" si="19"/>
        <v>7252.3989473684214</v>
      </c>
      <c r="F51" s="429">
        <f t="shared" si="19"/>
        <v>7252.3989473684214</v>
      </c>
      <c r="G51" s="429">
        <f t="shared" si="19"/>
        <v>7252.3989473684214</v>
      </c>
      <c r="H51" s="429">
        <f t="shared" si="19"/>
        <v>4796.9905263157852</v>
      </c>
      <c r="I51" s="429">
        <f t="shared" si="19"/>
        <v>5484.8936842105286</v>
      </c>
      <c r="J51" s="429">
        <f t="shared" si="19"/>
        <v>5484.8936842105286</v>
      </c>
      <c r="K51" s="429">
        <f t="shared" si="19"/>
        <v>5484.8936842105286</v>
      </c>
      <c r="L51" s="429">
        <f t="shared" si="19"/>
        <v>5484.8936842105286</v>
      </c>
      <c r="M51" s="429">
        <f t="shared" si="19"/>
        <v>5484.8936842105286</v>
      </c>
      <c r="N51" s="429">
        <f t="shared" si="19"/>
        <v>5484.8936842105286</v>
      </c>
      <c r="O51" s="429">
        <f t="shared" si="19"/>
        <v>5484.8936842105286</v>
      </c>
      <c r="P51" s="429">
        <f t="shared" si="19"/>
        <v>3529.3263157894753</v>
      </c>
      <c r="Q51" s="429">
        <f t="shared" si="19"/>
        <v>3572.885263157892</v>
      </c>
      <c r="R51" s="767">
        <f t="shared" si="19"/>
        <v>3572.885263157892</v>
      </c>
    </row>
    <row r="52" spans="1:18" ht="13.9" x14ac:dyDescent="0.25">
      <c r="A52" s="759">
        <v>2040</v>
      </c>
      <c r="B52" s="429">
        <f t="shared" si="20"/>
        <v>6798.9126315789426</v>
      </c>
      <c r="C52" s="429">
        <f t="shared" si="19"/>
        <v>6789.2778947368452</v>
      </c>
      <c r="D52" s="429">
        <f t="shared" si="19"/>
        <v>6298.2473684210481</v>
      </c>
      <c r="E52" s="429">
        <f t="shared" si="19"/>
        <v>7448.589473684211</v>
      </c>
      <c r="F52" s="429">
        <f t="shared" si="19"/>
        <v>7448.589473684211</v>
      </c>
      <c r="G52" s="429">
        <f t="shared" si="19"/>
        <v>7448.589473684211</v>
      </c>
      <c r="H52" s="429">
        <f t="shared" si="19"/>
        <v>4901.66526315789</v>
      </c>
      <c r="I52" s="429">
        <f t="shared" si="19"/>
        <v>5631.7168421052656</v>
      </c>
      <c r="J52" s="429">
        <f t="shared" si="19"/>
        <v>5631.7168421052656</v>
      </c>
      <c r="K52" s="429">
        <f t="shared" si="19"/>
        <v>5631.7168421052656</v>
      </c>
      <c r="L52" s="429">
        <f t="shared" si="19"/>
        <v>5631.7168421052656</v>
      </c>
      <c r="M52" s="429">
        <f t="shared" si="19"/>
        <v>5631.7168421052656</v>
      </c>
      <c r="N52" s="429">
        <f t="shared" si="19"/>
        <v>5631.7168421052656</v>
      </c>
      <c r="O52" s="429">
        <f t="shared" si="19"/>
        <v>5631.7168421052656</v>
      </c>
      <c r="P52" s="429">
        <f t="shared" si="19"/>
        <v>3616.8631578947384</v>
      </c>
      <c r="Q52" s="429">
        <f t="shared" si="19"/>
        <v>3662.9426315789447</v>
      </c>
      <c r="R52" s="767">
        <f t="shared" si="19"/>
        <v>3662.9426315789447</v>
      </c>
    </row>
    <row r="53" spans="1:18" ht="14.45" thickBot="1" x14ac:dyDescent="0.3">
      <c r="A53" s="763">
        <v>2041</v>
      </c>
      <c r="B53" s="775">
        <f t="shared" si="20"/>
        <v>6966.4499999999989</v>
      </c>
      <c r="C53" s="775">
        <f t="shared" si="19"/>
        <v>6956.28</v>
      </c>
      <c r="D53" s="775">
        <f t="shared" si="19"/>
        <v>6458.4</v>
      </c>
      <c r="E53" s="775">
        <f t="shared" si="19"/>
        <v>7644.78</v>
      </c>
      <c r="F53" s="775">
        <f t="shared" si="19"/>
        <v>7644.78</v>
      </c>
      <c r="G53" s="775">
        <f t="shared" si="19"/>
        <v>7644.78</v>
      </c>
      <c r="H53" s="775">
        <f t="shared" si="19"/>
        <v>5006.34</v>
      </c>
      <c r="I53" s="775">
        <f t="shared" si="19"/>
        <v>5778.54</v>
      </c>
      <c r="J53" s="775">
        <f t="shared" si="19"/>
        <v>5778.54</v>
      </c>
      <c r="K53" s="775">
        <f t="shared" si="19"/>
        <v>5778.54</v>
      </c>
      <c r="L53" s="775">
        <f t="shared" si="19"/>
        <v>5778.54</v>
      </c>
      <c r="M53" s="775">
        <f t="shared" si="19"/>
        <v>5778.54</v>
      </c>
      <c r="N53" s="775">
        <f t="shared" si="19"/>
        <v>5778.54</v>
      </c>
      <c r="O53" s="775">
        <f t="shared" si="19"/>
        <v>5778.54</v>
      </c>
      <c r="P53" s="775">
        <f t="shared" si="19"/>
        <v>3704.3999999999996</v>
      </c>
      <c r="Q53" s="775">
        <f t="shared" si="19"/>
        <v>3753.0000000000005</v>
      </c>
      <c r="R53" s="776">
        <f t="shared" si="19"/>
        <v>3753.0000000000005</v>
      </c>
    </row>
    <row r="55" spans="1:18" ht="14.45" thickBot="1" x14ac:dyDescent="0.3">
      <c r="A55" s="902" t="s">
        <v>620</v>
      </c>
      <c r="B55" s="902"/>
      <c r="C55" s="902"/>
      <c r="D55" s="902"/>
      <c r="E55" s="902"/>
      <c r="F55" s="902"/>
      <c r="G55" s="902"/>
      <c r="H55" s="902"/>
      <c r="I55" s="902"/>
      <c r="J55" s="902"/>
      <c r="K55" s="902"/>
      <c r="L55" s="902"/>
      <c r="M55" s="902"/>
      <c r="N55" s="902"/>
      <c r="O55" s="902"/>
      <c r="P55" s="902"/>
      <c r="Q55" s="902"/>
      <c r="R55" s="902"/>
    </row>
    <row r="56" spans="1:18" ht="14.45" thickBot="1" x14ac:dyDescent="0.3">
      <c r="A56" s="777" t="s">
        <v>577</v>
      </c>
      <c r="B56" s="778">
        <f t="shared" ref="B56:R56" si="21">B5*B6</f>
        <v>5400</v>
      </c>
      <c r="C56" s="778">
        <f t="shared" si="21"/>
        <v>5400</v>
      </c>
      <c r="D56" s="778">
        <f t="shared" si="21"/>
        <v>3600</v>
      </c>
      <c r="E56" s="778">
        <f t="shared" si="21"/>
        <v>3600</v>
      </c>
      <c r="F56" s="778">
        <f t="shared" si="21"/>
        <v>3600</v>
      </c>
      <c r="G56" s="778">
        <f t="shared" si="21"/>
        <v>3600</v>
      </c>
      <c r="H56" s="778">
        <f t="shared" si="21"/>
        <v>3600</v>
      </c>
      <c r="I56" s="778">
        <f t="shared" si="21"/>
        <v>3600</v>
      </c>
      <c r="J56" s="778">
        <f t="shared" si="21"/>
        <v>3600</v>
      </c>
      <c r="K56" s="778">
        <f t="shared" si="21"/>
        <v>3600</v>
      </c>
      <c r="L56" s="778">
        <f t="shared" si="21"/>
        <v>3600</v>
      </c>
      <c r="M56" s="778">
        <f t="shared" si="21"/>
        <v>3600</v>
      </c>
      <c r="N56" s="778">
        <f t="shared" si="21"/>
        <v>3600</v>
      </c>
      <c r="O56" s="778">
        <f t="shared" si="21"/>
        <v>3600</v>
      </c>
      <c r="P56" s="778">
        <f t="shared" si="21"/>
        <v>3600</v>
      </c>
      <c r="Q56" s="778">
        <f t="shared" si="21"/>
        <v>3600</v>
      </c>
      <c r="R56" s="779">
        <f t="shared" si="21"/>
        <v>3600</v>
      </c>
    </row>
    <row r="57" spans="1:18" ht="13.9" x14ac:dyDescent="0.25">
      <c r="R57" s="620"/>
    </row>
    <row r="58" spans="1:18" ht="14.45" thickBot="1" x14ac:dyDescent="0.3">
      <c r="A58" s="903" t="s">
        <v>621</v>
      </c>
      <c r="B58" s="903"/>
      <c r="C58" s="903"/>
      <c r="D58" s="903"/>
      <c r="E58" s="903"/>
      <c r="F58" s="903"/>
      <c r="G58" s="903"/>
      <c r="H58" s="903"/>
      <c r="I58" s="903"/>
      <c r="J58" s="903"/>
      <c r="K58" s="903"/>
      <c r="L58" s="903"/>
      <c r="M58" s="903"/>
      <c r="N58" s="903"/>
      <c r="O58" s="903"/>
      <c r="P58" s="903"/>
      <c r="Q58" s="903"/>
      <c r="R58" s="903"/>
    </row>
    <row r="59" spans="1:18" ht="13.9" x14ac:dyDescent="0.25">
      <c r="A59" s="480">
        <v>2022</v>
      </c>
      <c r="B59" s="780">
        <f>B34/B$56</f>
        <v>0.7006</v>
      </c>
      <c r="C59" s="780">
        <f t="shared" ref="C59:R59" si="22">C34/C$56</f>
        <v>0.7006</v>
      </c>
      <c r="D59" s="780">
        <f t="shared" si="22"/>
        <v>0.94874999999999987</v>
      </c>
      <c r="E59" s="780">
        <f t="shared" si="22"/>
        <v>1.0881000000000001</v>
      </c>
      <c r="F59" s="780">
        <f t="shared" si="22"/>
        <v>1.0881000000000001</v>
      </c>
      <c r="G59" s="780">
        <f t="shared" si="22"/>
        <v>1.0881000000000001</v>
      </c>
      <c r="H59" s="780">
        <f t="shared" si="22"/>
        <v>0.83819999999999995</v>
      </c>
      <c r="I59" s="780">
        <f t="shared" si="22"/>
        <v>0.83025000000000004</v>
      </c>
      <c r="J59" s="780">
        <f t="shared" si="22"/>
        <v>0.83025000000000004</v>
      </c>
      <c r="K59" s="780">
        <f t="shared" si="22"/>
        <v>0.83025000000000004</v>
      </c>
      <c r="L59" s="780">
        <f t="shared" si="22"/>
        <v>0.83025000000000004</v>
      </c>
      <c r="M59" s="780">
        <f t="shared" si="22"/>
        <v>0.83025000000000004</v>
      </c>
      <c r="N59" s="780">
        <f t="shared" si="22"/>
        <v>0.83025000000000004</v>
      </c>
      <c r="O59" s="780">
        <f t="shared" si="22"/>
        <v>0.83025000000000004</v>
      </c>
      <c r="P59" s="780">
        <f t="shared" si="22"/>
        <v>0.56699999999999995</v>
      </c>
      <c r="Q59" s="780">
        <f t="shared" si="22"/>
        <v>0.56719722222222224</v>
      </c>
      <c r="R59" s="781">
        <f t="shared" si="22"/>
        <v>0.56719722222222224</v>
      </c>
    </row>
    <row r="60" spans="1:18" ht="13.9" x14ac:dyDescent="0.25">
      <c r="A60" s="759">
        <v>2023</v>
      </c>
      <c r="B60" s="761">
        <f t="shared" ref="B60:R74" si="23">B35/B$56</f>
        <v>0.7316254385964911</v>
      </c>
      <c r="C60" s="761">
        <f t="shared" si="23"/>
        <v>0.73152631578947358</v>
      </c>
      <c r="D60" s="761">
        <f t="shared" si="23"/>
        <v>0.99323684210526308</v>
      </c>
      <c r="E60" s="761">
        <f t="shared" si="23"/>
        <v>1.1425973684210526</v>
      </c>
      <c r="F60" s="761">
        <f t="shared" si="23"/>
        <v>1.1425973684210526</v>
      </c>
      <c r="G60" s="761">
        <f t="shared" si="23"/>
        <v>1.1425973684210526</v>
      </c>
      <c r="H60" s="761">
        <f t="shared" si="23"/>
        <v>0.86727631578947362</v>
      </c>
      <c r="I60" s="761">
        <f t="shared" si="23"/>
        <v>0.87103421052631591</v>
      </c>
      <c r="J60" s="761">
        <f t="shared" si="23"/>
        <v>0.87103421052631591</v>
      </c>
      <c r="K60" s="761">
        <f t="shared" si="23"/>
        <v>0.87103421052631591</v>
      </c>
      <c r="L60" s="761">
        <f t="shared" si="23"/>
        <v>0.87103421052631591</v>
      </c>
      <c r="M60" s="761">
        <f t="shared" si="23"/>
        <v>0.87103421052631591</v>
      </c>
      <c r="N60" s="761">
        <f t="shared" si="23"/>
        <v>0.87103421052631591</v>
      </c>
      <c r="O60" s="761">
        <f t="shared" si="23"/>
        <v>0.87103421052631591</v>
      </c>
      <c r="P60" s="761">
        <f t="shared" si="23"/>
        <v>0.59131578947368424</v>
      </c>
      <c r="Q60" s="761">
        <f t="shared" si="23"/>
        <v>0.59221315789473683</v>
      </c>
      <c r="R60" s="782">
        <f t="shared" si="23"/>
        <v>0.59221315789473683</v>
      </c>
    </row>
    <row r="61" spans="1:18" ht="13.9" x14ac:dyDescent="0.25">
      <c r="A61" s="759">
        <v>2024</v>
      </c>
      <c r="B61" s="761">
        <f t="shared" si="23"/>
        <v>0.7626508771929823</v>
      </c>
      <c r="C61" s="761">
        <f t="shared" si="23"/>
        <v>0.76245263157894727</v>
      </c>
      <c r="D61" s="761">
        <f t="shared" si="23"/>
        <v>1.0377236842105262</v>
      </c>
      <c r="E61" s="761">
        <f t="shared" si="23"/>
        <v>1.1970947368421052</v>
      </c>
      <c r="F61" s="761">
        <f t="shared" si="23"/>
        <v>1.1970947368421052</v>
      </c>
      <c r="G61" s="761">
        <f t="shared" si="23"/>
        <v>1.1970947368421052</v>
      </c>
      <c r="H61" s="761">
        <f t="shared" si="23"/>
        <v>0.89635263157894718</v>
      </c>
      <c r="I61" s="761">
        <f t="shared" si="23"/>
        <v>0.91181842105263156</v>
      </c>
      <c r="J61" s="761">
        <f t="shared" si="23"/>
        <v>0.91181842105263156</v>
      </c>
      <c r="K61" s="761">
        <f t="shared" si="23"/>
        <v>0.91181842105263156</v>
      </c>
      <c r="L61" s="761">
        <f t="shared" si="23"/>
        <v>0.91181842105263156</v>
      </c>
      <c r="M61" s="761">
        <f t="shared" si="23"/>
        <v>0.91181842105263156</v>
      </c>
      <c r="N61" s="761">
        <f t="shared" si="23"/>
        <v>0.91181842105263156</v>
      </c>
      <c r="O61" s="761">
        <f t="shared" si="23"/>
        <v>0.91181842105263156</v>
      </c>
      <c r="P61" s="761">
        <f t="shared" si="23"/>
        <v>0.61563157894736842</v>
      </c>
      <c r="Q61" s="761">
        <f t="shared" si="23"/>
        <v>0.61722909356725142</v>
      </c>
      <c r="R61" s="782">
        <f t="shared" si="23"/>
        <v>0.61722909356725142</v>
      </c>
    </row>
    <row r="62" spans="1:18" ht="13.9" x14ac:dyDescent="0.25">
      <c r="A62" s="759">
        <v>2025</v>
      </c>
      <c r="B62" s="761">
        <f t="shared" si="23"/>
        <v>0.79367631578947351</v>
      </c>
      <c r="C62" s="761">
        <f t="shared" si="23"/>
        <v>0.79337894736842085</v>
      </c>
      <c r="D62" s="761">
        <f t="shared" si="23"/>
        <v>1.0822105263157893</v>
      </c>
      <c r="E62" s="761">
        <f t="shared" si="23"/>
        <v>1.251592105263158</v>
      </c>
      <c r="F62" s="761">
        <f t="shared" si="23"/>
        <v>1.251592105263158</v>
      </c>
      <c r="G62" s="761">
        <f t="shared" si="23"/>
        <v>1.251592105263158</v>
      </c>
      <c r="H62" s="761">
        <f t="shared" si="23"/>
        <v>0.92542894736842085</v>
      </c>
      <c r="I62" s="761">
        <f t="shared" si="23"/>
        <v>0.95260263157894742</v>
      </c>
      <c r="J62" s="761">
        <f t="shared" si="23"/>
        <v>0.95260263157894742</v>
      </c>
      <c r="K62" s="761">
        <f t="shared" si="23"/>
        <v>0.95260263157894742</v>
      </c>
      <c r="L62" s="761">
        <f t="shared" si="23"/>
        <v>0.95260263157894742</v>
      </c>
      <c r="M62" s="761">
        <f t="shared" si="23"/>
        <v>0.95260263157894742</v>
      </c>
      <c r="N62" s="761">
        <f t="shared" si="23"/>
        <v>0.95260263157894742</v>
      </c>
      <c r="O62" s="761">
        <f t="shared" si="23"/>
        <v>0.95260263157894742</v>
      </c>
      <c r="P62" s="761">
        <f t="shared" si="23"/>
        <v>0.6399473684210526</v>
      </c>
      <c r="Q62" s="761">
        <f t="shared" si="23"/>
        <v>0.64224502923976601</v>
      </c>
      <c r="R62" s="782">
        <f t="shared" si="23"/>
        <v>0.64224502923976601</v>
      </c>
    </row>
    <row r="63" spans="1:18" ht="13.9" x14ac:dyDescent="0.25">
      <c r="A63" s="759">
        <v>2026</v>
      </c>
      <c r="B63" s="761">
        <f t="shared" si="23"/>
        <v>0.82470175438596471</v>
      </c>
      <c r="C63" s="761">
        <f t="shared" si="23"/>
        <v>0.82430526315789465</v>
      </c>
      <c r="D63" s="761">
        <f t="shared" si="23"/>
        <v>1.1266973684210524</v>
      </c>
      <c r="E63" s="761">
        <f t="shared" si="23"/>
        <v>1.3060894736842104</v>
      </c>
      <c r="F63" s="761">
        <f t="shared" si="23"/>
        <v>1.3060894736842104</v>
      </c>
      <c r="G63" s="761">
        <f t="shared" si="23"/>
        <v>1.3060894736842104</v>
      </c>
      <c r="H63" s="761">
        <f t="shared" si="23"/>
        <v>0.95450526315789452</v>
      </c>
      <c r="I63" s="761">
        <f t="shared" si="23"/>
        <v>0.99338684210526329</v>
      </c>
      <c r="J63" s="761">
        <f t="shared" si="23"/>
        <v>0.99338684210526329</v>
      </c>
      <c r="K63" s="761">
        <f t="shared" si="23"/>
        <v>0.99338684210526329</v>
      </c>
      <c r="L63" s="761">
        <f t="shared" si="23"/>
        <v>0.99338684210526329</v>
      </c>
      <c r="M63" s="761">
        <f t="shared" si="23"/>
        <v>0.99338684210526329</v>
      </c>
      <c r="N63" s="761">
        <f t="shared" si="23"/>
        <v>0.99338684210526329</v>
      </c>
      <c r="O63" s="761">
        <f t="shared" si="23"/>
        <v>0.99338684210526329</v>
      </c>
      <c r="P63" s="761">
        <f t="shared" si="23"/>
        <v>0.664263157894737</v>
      </c>
      <c r="Q63" s="761">
        <f t="shared" si="23"/>
        <v>0.66726096491228049</v>
      </c>
      <c r="R63" s="782">
        <f t="shared" si="23"/>
        <v>0.66726096491228049</v>
      </c>
    </row>
    <row r="64" spans="1:18" ht="13.9" x14ac:dyDescent="0.25">
      <c r="A64" s="759">
        <v>2027</v>
      </c>
      <c r="B64" s="761">
        <f t="shared" si="23"/>
        <v>0.85572719298245592</v>
      </c>
      <c r="C64" s="761">
        <f t="shared" si="23"/>
        <v>0.85523157894736823</v>
      </c>
      <c r="D64" s="761">
        <f t="shared" si="23"/>
        <v>1.1711842105263155</v>
      </c>
      <c r="E64" s="761">
        <f t="shared" si="23"/>
        <v>1.3605868421052632</v>
      </c>
      <c r="F64" s="761">
        <f t="shared" si="23"/>
        <v>1.3605868421052632</v>
      </c>
      <c r="G64" s="761">
        <f t="shared" si="23"/>
        <v>1.3605868421052632</v>
      </c>
      <c r="H64" s="761">
        <f t="shared" si="23"/>
        <v>0.98358157894736808</v>
      </c>
      <c r="I64" s="761">
        <f t="shared" si="23"/>
        <v>1.034171052631579</v>
      </c>
      <c r="J64" s="761">
        <f t="shared" si="23"/>
        <v>1.034171052631579</v>
      </c>
      <c r="K64" s="761">
        <f t="shared" si="23"/>
        <v>1.034171052631579</v>
      </c>
      <c r="L64" s="761">
        <f t="shared" si="23"/>
        <v>1.034171052631579</v>
      </c>
      <c r="M64" s="761">
        <f t="shared" si="23"/>
        <v>1.034171052631579</v>
      </c>
      <c r="N64" s="761">
        <f t="shared" si="23"/>
        <v>1.034171052631579</v>
      </c>
      <c r="O64" s="761">
        <f t="shared" si="23"/>
        <v>1.034171052631579</v>
      </c>
      <c r="P64" s="761">
        <f t="shared" si="23"/>
        <v>0.68857894736842118</v>
      </c>
      <c r="Q64" s="761">
        <f t="shared" si="23"/>
        <v>0.69227690058479519</v>
      </c>
      <c r="R64" s="782">
        <f t="shared" si="23"/>
        <v>0.69227690058479519</v>
      </c>
    </row>
    <row r="65" spans="1:18" ht="13.9" x14ac:dyDescent="0.25">
      <c r="A65" s="759">
        <v>2028</v>
      </c>
      <c r="B65" s="761">
        <f t="shared" si="23"/>
        <v>0.88675263157894701</v>
      </c>
      <c r="C65" s="761">
        <f t="shared" si="23"/>
        <v>0.88615789473684192</v>
      </c>
      <c r="D65" s="761">
        <f t="shared" si="23"/>
        <v>1.2156710526315786</v>
      </c>
      <c r="E65" s="761">
        <f t="shared" si="23"/>
        <v>1.4150842105263157</v>
      </c>
      <c r="F65" s="761">
        <f t="shared" si="23"/>
        <v>1.4150842105263157</v>
      </c>
      <c r="G65" s="761">
        <f t="shared" si="23"/>
        <v>1.4150842105263157</v>
      </c>
      <c r="H65" s="761">
        <f t="shared" si="23"/>
        <v>1.0126578947368416</v>
      </c>
      <c r="I65" s="761">
        <f t="shared" si="23"/>
        <v>1.0749552631578949</v>
      </c>
      <c r="J65" s="761">
        <f t="shared" si="23"/>
        <v>1.0749552631578949</v>
      </c>
      <c r="K65" s="761">
        <f t="shared" si="23"/>
        <v>1.0749552631578949</v>
      </c>
      <c r="L65" s="761">
        <f t="shared" si="23"/>
        <v>1.0749552631578949</v>
      </c>
      <c r="M65" s="761">
        <f t="shared" si="23"/>
        <v>1.0749552631578949</v>
      </c>
      <c r="N65" s="761">
        <f t="shared" si="23"/>
        <v>1.0749552631578949</v>
      </c>
      <c r="O65" s="761">
        <f t="shared" si="23"/>
        <v>1.0749552631578949</v>
      </c>
      <c r="P65" s="761">
        <f t="shared" si="23"/>
        <v>0.71289473684210536</v>
      </c>
      <c r="Q65" s="761">
        <f t="shared" si="23"/>
        <v>0.71729283625730977</v>
      </c>
      <c r="R65" s="782">
        <f t="shared" si="23"/>
        <v>0.71729283625730977</v>
      </c>
    </row>
    <row r="66" spans="1:18" ht="13.9" x14ac:dyDescent="0.25">
      <c r="A66" s="759">
        <v>2029</v>
      </c>
      <c r="B66" s="761">
        <f t="shared" si="23"/>
        <v>0.91777807017543822</v>
      </c>
      <c r="C66" s="761">
        <f t="shared" si="23"/>
        <v>0.91708421052631572</v>
      </c>
      <c r="D66" s="761">
        <f t="shared" si="23"/>
        <v>1.2601578947368415</v>
      </c>
      <c r="E66" s="761">
        <f t="shared" si="23"/>
        <v>1.4695815789473683</v>
      </c>
      <c r="F66" s="761">
        <f t="shared" si="23"/>
        <v>1.4695815789473683</v>
      </c>
      <c r="G66" s="761">
        <f t="shared" si="23"/>
        <v>1.4695815789473683</v>
      </c>
      <c r="H66" s="761">
        <f t="shared" si="23"/>
        <v>1.0417342105263152</v>
      </c>
      <c r="I66" s="761">
        <f t="shared" si="23"/>
        <v>1.1157394736842108</v>
      </c>
      <c r="J66" s="761">
        <f t="shared" si="23"/>
        <v>1.1157394736842108</v>
      </c>
      <c r="K66" s="761">
        <f t="shared" si="23"/>
        <v>1.1157394736842108</v>
      </c>
      <c r="L66" s="761">
        <f t="shared" si="23"/>
        <v>1.1157394736842108</v>
      </c>
      <c r="M66" s="761">
        <f t="shared" si="23"/>
        <v>1.1157394736842108</v>
      </c>
      <c r="N66" s="761">
        <f t="shared" si="23"/>
        <v>1.1157394736842108</v>
      </c>
      <c r="O66" s="761">
        <f t="shared" si="23"/>
        <v>1.1157394736842108</v>
      </c>
      <c r="P66" s="761">
        <f t="shared" si="23"/>
        <v>0.73721052631578965</v>
      </c>
      <c r="Q66" s="761">
        <f t="shared" si="23"/>
        <v>0.74230877192982436</v>
      </c>
      <c r="R66" s="782">
        <f t="shared" si="23"/>
        <v>0.74230877192982436</v>
      </c>
    </row>
    <row r="67" spans="1:18" ht="13.9" x14ac:dyDescent="0.25">
      <c r="A67" s="759">
        <v>2030</v>
      </c>
      <c r="B67" s="761">
        <f t="shared" si="23"/>
        <v>0.94880350877192943</v>
      </c>
      <c r="C67" s="761">
        <f t="shared" si="23"/>
        <v>0.94801052631578941</v>
      </c>
      <c r="D67" s="761">
        <f t="shared" si="23"/>
        <v>1.3046447368421046</v>
      </c>
      <c r="E67" s="761">
        <f t="shared" si="23"/>
        <v>1.5240789473684211</v>
      </c>
      <c r="F67" s="761">
        <f t="shared" si="23"/>
        <v>1.5240789473684211</v>
      </c>
      <c r="G67" s="761">
        <f t="shared" si="23"/>
        <v>1.5240789473684211</v>
      </c>
      <c r="H67" s="761">
        <f t="shared" si="23"/>
        <v>1.070810526315789</v>
      </c>
      <c r="I67" s="761">
        <f t="shared" si="23"/>
        <v>1.1565236842105266</v>
      </c>
      <c r="J67" s="761">
        <f t="shared" si="23"/>
        <v>1.1565236842105266</v>
      </c>
      <c r="K67" s="761">
        <f t="shared" si="23"/>
        <v>1.1565236842105266</v>
      </c>
      <c r="L67" s="761">
        <f t="shared" si="23"/>
        <v>1.1565236842105266</v>
      </c>
      <c r="M67" s="761">
        <f t="shared" si="23"/>
        <v>1.1565236842105266</v>
      </c>
      <c r="N67" s="761">
        <f t="shared" si="23"/>
        <v>1.1565236842105266</v>
      </c>
      <c r="O67" s="761">
        <f t="shared" si="23"/>
        <v>1.1565236842105266</v>
      </c>
      <c r="P67" s="761">
        <f t="shared" si="23"/>
        <v>0.76152631578947383</v>
      </c>
      <c r="Q67" s="761">
        <f t="shared" si="23"/>
        <v>0.76732470760233884</v>
      </c>
      <c r="R67" s="782">
        <f t="shared" si="23"/>
        <v>0.76732470760233884</v>
      </c>
    </row>
    <row r="68" spans="1:18" ht="13.9" x14ac:dyDescent="0.25">
      <c r="A68" s="759">
        <v>2031</v>
      </c>
      <c r="B68" s="761">
        <f t="shared" si="23"/>
        <v>0.97982894736842063</v>
      </c>
      <c r="C68" s="761">
        <f t="shared" si="23"/>
        <v>0.97893684210526322</v>
      </c>
      <c r="D68" s="761">
        <f t="shared" si="23"/>
        <v>1.3491315789473677</v>
      </c>
      <c r="E68" s="761">
        <f t="shared" si="23"/>
        <v>1.5785763157894737</v>
      </c>
      <c r="F68" s="761">
        <f t="shared" si="23"/>
        <v>1.5785763157894737</v>
      </c>
      <c r="G68" s="761">
        <f t="shared" si="23"/>
        <v>1.5785763157894737</v>
      </c>
      <c r="H68" s="761">
        <f t="shared" si="23"/>
        <v>1.0998868421052623</v>
      </c>
      <c r="I68" s="761">
        <f t="shared" si="23"/>
        <v>1.1973078947368423</v>
      </c>
      <c r="J68" s="761">
        <f t="shared" si="23"/>
        <v>1.1973078947368423</v>
      </c>
      <c r="K68" s="761">
        <f t="shared" si="23"/>
        <v>1.1973078947368423</v>
      </c>
      <c r="L68" s="761">
        <f t="shared" si="23"/>
        <v>1.1973078947368423</v>
      </c>
      <c r="M68" s="761">
        <f t="shared" si="23"/>
        <v>1.1973078947368423</v>
      </c>
      <c r="N68" s="761">
        <f t="shared" si="23"/>
        <v>1.1973078947368423</v>
      </c>
      <c r="O68" s="761">
        <f t="shared" si="23"/>
        <v>1.1973078947368423</v>
      </c>
      <c r="P68" s="761">
        <f t="shared" si="23"/>
        <v>0.78584210526315812</v>
      </c>
      <c r="Q68" s="761">
        <f t="shared" si="23"/>
        <v>0.79234064327485343</v>
      </c>
      <c r="R68" s="782">
        <f t="shared" si="23"/>
        <v>0.79234064327485343</v>
      </c>
    </row>
    <row r="69" spans="1:18" ht="13.9" x14ac:dyDescent="0.25">
      <c r="A69" s="759">
        <v>2032</v>
      </c>
      <c r="B69" s="761">
        <f t="shared" si="23"/>
        <v>1.0108543859649117</v>
      </c>
      <c r="C69" s="761">
        <f t="shared" si="23"/>
        <v>1.009863157894737</v>
      </c>
      <c r="D69" s="761">
        <f t="shared" si="23"/>
        <v>1.393618421052631</v>
      </c>
      <c r="E69" s="761">
        <f t="shared" si="23"/>
        <v>1.6330736842105265</v>
      </c>
      <c r="F69" s="761">
        <f t="shared" si="23"/>
        <v>1.6330736842105265</v>
      </c>
      <c r="G69" s="761">
        <f t="shared" si="23"/>
        <v>1.6330736842105265</v>
      </c>
      <c r="H69" s="761">
        <f t="shared" si="23"/>
        <v>1.1289631578947361</v>
      </c>
      <c r="I69" s="761">
        <f t="shared" si="23"/>
        <v>1.2380921052631582</v>
      </c>
      <c r="J69" s="761">
        <f t="shared" si="23"/>
        <v>1.2380921052631582</v>
      </c>
      <c r="K69" s="761">
        <f t="shared" si="23"/>
        <v>1.2380921052631582</v>
      </c>
      <c r="L69" s="761">
        <f t="shared" si="23"/>
        <v>1.2380921052631582</v>
      </c>
      <c r="M69" s="761">
        <f t="shared" si="23"/>
        <v>1.2380921052631582</v>
      </c>
      <c r="N69" s="761">
        <f t="shared" si="23"/>
        <v>1.2380921052631582</v>
      </c>
      <c r="O69" s="761">
        <f t="shared" si="23"/>
        <v>1.2380921052631582</v>
      </c>
      <c r="P69" s="761">
        <f t="shared" si="23"/>
        <v>0.8101578947368423</v>
      </c>
      <c r="Q69" s="761">
        <f t="shared" si="23"/>
        <v>0.81735657894736813</v>
      </c>
      <c r="R69" s="782">
        <f t="shared" si="23"/>
        <v>0.81735657894736813</v>
      </c>
    </row>
    <row r="70" spans="1:18" ht="13.9" x14ac:dyDescent="0.25">
      <c r="A70" s="759">
        <v>2033</v>
      </c>
      <c r="B70" s="761">
        <f t="shared" si="23"/>
        <v>1.0418798245614029</v>
      </c>
      <c r="C70" s="761">
        <f t="shared" si="23"/>
        <v>1.0407894736842107</v>
      </c>
      <c r="D70" s="761">
        <f t="shared" si="23"/>
        <v>1.4381052631578941</v>
      </c>
      <c r="E70" s="761">
        <f t="shared" si="23"/>
        <v>1.687571052631579</v>
      </c>
      <c r="F70" s="761">
        <f t="shared" si="23"/>
        <v>1.687571052631579</v>
      </c>
      <c r="G70" s="761">
        <f t="shared" si="23"/>
        <v>1.687571052631579</v>
      </c>
      <c r="H70" s="761">
        <f t="shared" si="23"/>
        <v>1.1580394736842097</v>
      </c>
      <c r="I70" s="761">
        <f t="shared" si="23"/>
        <v>1.278876315789474</v>
      </c>
      <c r="J70" s="761">
        <f t="shared" si="23"/>
        <v>1.278876315789474</v>
      </c>
      <c r="K70" s="761">
        <f t="shared" si="23"/>
        <v>1.278876315789474</v>
      </c>
      <c r="L70" s="761">
        <f t="shared" si="23"/>
        <v>1.278876315789474</v>
      </c>
      <c r="M70" s="761">
        <f t="shared" si="23"/>
        <v>1.278876315789474</v>
      </c>
      <c r="N70" s="761">
        <f t="shared" si="23"/>
        <v>1.278876315789474</v>
      </c>
      <c r="O70" s="761">
        <f t="shared" si="23"/>
        <v>1.278876315789474</v>
      </c>
      <c r="P70" s="761">
        <f t="shared" si="23"/>
        <v>0.83447368421052648</v>
      </c>
      <c r="Q70" s="761">
        <f t="shared" si="23"/>
        <v>0.84237251461988261</v>
      </c>
      <c r="R70" s="782">
        <f t="shared" si="23"/>
        <v>0.84237251461988261</v>
      </c>
    </row>
    <row r="71" spans="1:18" ht="13.9" x14ac:dyDescent="0.25">
      <c r="A71" s="759">
        <v>2034</v>
      </c>
      <c r="B71" s="761">
        <f t="shared" si="23"/>
        <v>1.0729052631578941</v>
      </c>
      <c r="C71" s="761">
        <f t="shared" si="23"/>
        <v>1.0717157894736844</v>
      </c>
      <c r="D71" s="761">
        <f t="shared" si="23"/>
        <v>1.482592105263157</v>
      </c>
      <c r="E71" s="761">
        <f t="shared" si="23"/>
        <v>1.7420684210526318</v>
      </c>
      <c r="F71" s="761">
        <f t="shared" si="23"/>
        <v>1.7420684210526318</v>
      </c>
      <c r="G71" s="761">
        <f t="shared" si="23"/>
        <v>1.7420684210526318</v>
      </c>
      <c r="H71" s="761">
        <f t="shared" si="23"/>
        <v>1.1871157894736832</v>
      </c>
      <c r="I71" s="761">
        <f t="shared" si="23"/>
        <v>1.3196605263157899</v>
      </c>
      <c r="J71" s="761">
        <f t="shared" si="23"/>
        <v>1.3196605263157899</v>
      </c>
      <c r="K71" s="761">
        <f t="shared" si="23"/>
        <v>1.3196605263157899</v>
      </c>
      <c r="L71" s="761">
        <f t="shared" si="23"/>
        <v>1.3196605263157899</v>
      </c>
      <c r="M71" s="761">
        <f t="shared" si="23"/>
        <v>1.3196605263157899</v>
      </c>
      <c r="N71" s="761">
        <f t="shared" si="23"/>
        <v>1.3196605263157899</v>
      </c>
      <c r="O71" s="761">
        <f t="shared" si="23"/>
        <v>1.3196605263157899</v>
      </c>
      <c r="P71" s="761">
        <f t="shared" si="23"/>
        <v>0.85878947368421088</v>
      </c>
      <c r="Q71" s="761">
        <f t="shared" si="23"/>
        <v>0.8673884502923972</v>
      </c>
      <c r="R71" s="782">
        <f t="shared" si="23"/>
        <v>0.8673884502923972</v>
      </c>
    </row>
    <row r="72" spans="1:18" ht="13.9" x14ac:dyDescent="0.25">
      <c r="A72" s="759">
        <v>2035</v>
      </c>
      <c r="B72" s="761">
        <f t="shared" si="23"/>
        <v>1.1039307017543853</v>
      </c>
      <c r="C72" s="761">
        <f t="shared" si="23"/>
        <v>1.1026421052631581</v>
      </c>
      <c r="D72" s="761">
        <f t="shared" si="23"/>
        <v>1.5270789473684201</v>
      </c>
      <c r="E72" s="761">
        <f t="shared" si="23"/>
        <v>1.7965657894736844</v>
      </c>
      <c r="F72" s="761">
        <f t="shared" si="23"/>
        <v>1.7965657894736844</v>
      </c>
      <c r="G72" s="761">
        <f t="shared" si="23"/>
        <v>1.7965657894736844</v>
      </c>
      <c r="H72" s="761">
        <f t="shared" si="23"/>
        <v>1.2161921052631568</v>
      </c>
      <c r="I72" s="761">
        <f t="shared" si="23"/>
        <v>1.3604447368421058</v>
      </c>
      <c r="J72" s="761">
        <f t="shared" si="23"/>
        <v>1.3604447368421058</v>
      </c>
      <c r="K72" s="761">
        <f t="shared" si="23"/>
        <v>1.3604447368421058</v>
      </c>
      <c r="L72" s="761">
        <f t="shared" si="23"/>
        <v>1.3604447368421058</v>
      </c>
      <c r="M72" s="761">
        <f t="shared" si="23"/>
        <v>1.3604447368421058</v>
      </c>
      <c r="N72" s="761">
        <f t="shared" si="23"/>
        <v>1.3604447368421058</v>
      </c>
      <c r="O72" s="761">
        <f t="shared" si="23"/>
        <v>1.3604447368421058</v>
      </c>
      <c r="P72" s="761">
        <f t="shared" si="23"/>
        <v>0.88310526315789506</v>
      </c>
      <c r="Q72" s="761">
        <f t="shared" si="23"/>
        <v>0.89240438596491178</v>
      </c>
      <c r="R72" s="782">
        <f t="shared" si="23"/>
        <v>0.89240438596491178</v>
      </c>
    </row>
    <row r="73" spans="1:18" ht="13.9" x14ac:dyDescent="0.25">
      <c r="A73" s="759">
        <v>2036</v>
      </c>
      <c r="B73" s="761">
        <f t="shared" si="23"/>
        <v>1.1349561403508766</v>
      </c>
      <c r="C73" s="761">
        <f t="shared" si="23"/>
        <v>1.133568421052632</v>
      </c>
      <c r="D73" s="761">
        <f t="shared" si="23"/>
        <v>1.5715657894736832</v>
      </c>
      <c r="E73" s="761">
        <f t="shared" si="23"/>
        <v>1.8510631578947367</v>
      </c>
      <c r="F73" s="761">
        <f t="shared" si="23"/>
        <v>1.8510631578947367</v>
      </c>
      <c r="G73" s="761">
        <f t="shared" si="23"/>
        <v>1.8510631578947367</v>
      </c>
      <c r="H73" s="761">
        <f t="shared" si="23"/>
        <v>1.2452684210526306</v>
      </c>
      <c r="I73" s="761">
        <f t="shared" si="23"/>
        <v>1.4012289473684214</v>
      </c>
      <c r="J73" s="761">
        <f t="shared" si="23"/>
        <v>1.4012289473684214</v>
      </c>
      <c r="K73" s="761">
        <f t="shared" si="23"/>
        <v>1.4012289473684214</v>
      </c>
      <c r="L73" s="761">
        <f t="shared" si="23"/>
        <v>1.4012289473684214</v>
      </c>
      <c r="M73" s="761">
        <f t="shared" si="23"/>
        <v>1.4012289473684214</v>
      </c>
      <c r="N73" s="761">
        <f t="shared" si="23"/>
        <v>1.4012289473684214</v>
      </c>
      <c r="O73" s="761">
        <f t="shared" si="23"/>
        <v>1.4012289473684214</v>
      </c>
      <c r="P73" s="761">
        <f t="shared" si="23"/>
        <v>0.90742105263157935</v>
      </c>
      <c r="Q73" s="761">
        <f t="shared" si="23"/>
        <v>0.91742032163742626</v>
      </c>
      <c r="R73" s="782">
        <f t="shared" si="23"/>
        <v>0.91742032163742626</v>
      </c>
    </row>
    <row r="74" spans="1:18" ht="13.9" x14ac:dyDescent="0.25">
      <c r="A74" s="759">
        <v>2037</v>
      </c>
      <c r="B74" s="761">
        <f t="shared" si="23"/>
        <v>1.1659815789473678</v>
      </c>
      <c r="C74" s="761">
        <f t="shared" si="23"/>
        <v>1.1644947368421057</v>
      </c>
      <c r="D74" s="761">
        <f t="shared" si="23"/>
        <v>1.6160526315789465</v>
      </c>
      <c r="E74" s="761">
        <f t="shared" si="23"/>
        <v>1.9055605263157895</v>
      </c>
      <c r="F74" s="761">
        <f t="shared" si="23"/>
        <v>1.9055605263157895</v>
      </c>
      <c r="G74" s="761">
        <f t="shared" si="23"/>
        <v>1.9055605263157895</v>
      </c>
      <c r="H74" s="761">
        <f t="shared" si="23"/>
        <v>1.2743447368421041</v>
      </c>
      <c r="I74" s="761">
        <f t="shared" si="23"/>
        <v>1.4420131578947373</v>
      </c>
      <c r="J74" s="761">
        <f t="shared" si="23"/>
        <v>1.4420131578947373</v>
      </c>
      <c r="K74" s="761">
        <f t="shared" si="23"/>
        <v>1.4420131578947373</v>
      </c>
      <c r="L74" s="761">
        <f t="shared" si="23"/>
        <v>1.4420131578947373</v>
      </c>
      <c r="M74" s="761">
        <f t="shared" si="23"/>
        <v>1.4420131578947373</v>
      </c>
      <c r="N74" s="761">
        <f t="shared" si="23"/>
        <v>1.4420131578947373</v>
      </c>
      <c r="O74" s="761">
        <f t="shared" si="23"/>
        <v>1.4420131578947373</v>
      </c>
      <c r="P74" s="761">
        <f t="shared" si="23"/>
        <v>0.93173684210526353</v>
      </c>
      <c r="Q74" s="761">
        <f t="shared" si="23"/>
        <v>0.94243625730994096</v>
      </c>
      <c r="R74" s="782">
        <f t="shared" si="23"/>
        <v>0.94243625730994096</v>
      </c>
    </row>
    <row r="75" spans="1:18" ht="13.9" x14ac:dyDescent="0.25">
      <c r="A75" s="759">
        <v>2038</v>
      </c>
      <c r="B75" s="761">
        <f t="shared" ref="B75:R78" si="24">B50/B$56</f>
        <v>1.197007017543859</v>
      </c>
      <c r="C75" s="761">
        <f t="shared" si="24"/>
        <v>1.1954210526315794</v>
      </c>
      <c r="D75" s="761">
        <f t="shared" si="24"/>
        <v>1.6605394736842094</v>
      </c>
      <c r="E75" s="761">
        <f t="shared" si="24"/>
        <v>1.9600578947368421</v>
      </c>
      <c r="F75" s="761">
        <f t="shared" si="24"/>
        <v>1.9600578947368421</v>
      </c>
      <c r="G75" s="761">
        <f t="shared" si="24"/>
        <v>1.9600578947368421</v>
      </c>
      <c r="H75" s="761">
        <f t="shared" si="24"/>
        <v>1.3034210526315777</v>
      </c>
      <c r="I75" s="761">
        <f t="shared" si="24"/>
        <v>1.4827973684210531</v>
      </c>
      <c r="J75" s="761">
        <f t="shared" si="24"/>
        <v>1.4827973684210531</v>
      </c>
      <c r="K75" s="761">
        <f t="shared" si="24"/>
        <v>1.4827973684210531</v>
      </c>
      <c r="L75" s="761">
        <f t="shared" si="24"/>
        <v>1.4827973684210531</v>
      </c>
      <c r="M75" s="761">
        <f t="shared" si="24"/>
        <v>1.4827973684210531</v>
      </c>
      <c r="N75" s="761">
        <f t="shared" si="24"/>
        <v>1.4827973684210531</v>
      </c>
      <c r="O75" s="761">
        <f t="shared" si="24"/>
        <v>1.4827973684210531</v>
      </c>
      <c r="P75" s="761">
        <f t="shared" si="24"/>
        <v>0.95605263157894771</v>
      </c>
      <c r="Q75" s="761">
        <f t="shared" si="24"/>
        <v>0.96745219298245555</v>
      </c>
      <c r="R75" s="782">
        <f t="shared" si="24"/>
        <v>0.96745219298245555</v>
      </c>
    </row>
    <row r="76" spans="1:18" ht="13.9" x14ac:dyDescent="0.25">
      <c r="A76" s="759">
        <v>2039</v>
      </c>
      <c r="B76" s="761">
        <f t="shared" si="24"/>
        <v>1.2280324561403499</v>
      </c>
      <c r="C76" s="761">
        <f t="shared" si="24"/>
        <v>1.2263473684210531</v>
      </c>
      <c r="D76" s="761">
        <f t="shared" si="24"/>
        <v>1.7050263157894725</v>
      </c>
      <c r="E76" s="761">
        <f t="shared" si="24"/>
        <v>2.0145552631578947</v>
      </c>
      <c r="F76" s="761">
        <f t="shared" si="24"/>
        <v>2.0145552631578947</v>
      </c>
      <c r="G76" s="761">
        <f t="shared" si="24"/>
        <v>2.0145552631578947</v>
      </c>
      <c r="H76" s="761">
        <f t="shared" si="24"/>
        <v>1.3324973684210515</v>
      </c>
      <c r="I76" s="761">
        <f t="shared" si="24"/>
        <v>1.523581578947369</v>
      </c>
      <c r="J76" s="761">
        <f t="shared" si="24"/>
        <v>1.523581578947369</v>
      </c>
      <c r="K76" s="761">
        <f t="shared" si="24"/>
        <v>1.523581578947369</v>
      </c>
      <c r="L76" s="761">
        <f t="shared" si="24"/>
        <v>1.523581578947369</v>
      </c>
      <c r="M76" s="761">
        <f t="shared" si="24"/>
        <v>1.523581578947369</v>
      </c>
      <c r="N76" s="761">
        <f t="shared" si="24"/>
        <v>1.523581578947369</v>
      </c>
      <c r="O76" s="761">
        <f t="shared" si="24"/>
        <v>1.523581578947369</v>
      </c>
      <c r="P76" s="761">
        <f t="shared" si="24"/>
        <v>0.980368421052632</v>
      </c>
      <c r="Q76" s="761">
        <f t="shared" si="24"/>
        <v>0.99246812865497003</v>
      </c>
      <c r="R76" s="782">
        <f t="shared" si="24"/>
        <v>0.99246812865497003</v>
      </c>
    </row>
    <row r="77" spans="1:18" ht="13.9" x14ac:dyDescent="0.25">
      <c r="A77" s="759">
        <v>2040</v>
      </c>
      <c r="B77" s="761">
        <f t="shared" si="24"/>
        <v>1.2590578947368412</v>
      </c>
      <c r="C77" s="761">
        <f t="shared" si="24"/>
        <v>1.257273684210527</v>
      </c>
      <c r="D77" s="761">
        <f t="shared" si="24"/>
        <v>1.7495131578947356</v>
      </c>
      <c r="E77" s="761">
        <f t="shared" si="24"/>
        <v>2.0690526315789475</v>
      </c>
      <c r="F77" s="761">
        <f t="shared" si="24"/>
        <v>2.0690526315789475</v>
      </c>
      <c r="G77" s="761">
        <f t="shared" si="24"/>
        <v>2.0690526315789475</v>
      </c>
      <c r="H77" s="761">
        <f t="shared" si="24"/>
        <v>1.361573684210525</v>
      </c>
      <c r="I77" s="761">
        <f t="shared" si="24"/>
        <v>1.5643657894736849</v>
      </c>
      <c r="J77" s="761">
        <f t="shared" si="24"/>
        <v>1.5643657894736849</v>
      </c>
      <c r="K77" s="761">
        <f t="shared" si="24"/>
        <v>1.5643657894736849</v>
      </c>
      <c r="L77" s="761">
        <f t="shared" si="24"/>
        <v>1.5643657894736849</v>
      </c>
      <c r="M77" s="761">
        <f t="shared" si="24"/>
        <v>1.5643657894736849</v>
      </c>
      <c r="N77" s="761">
        <f t="shared" si="24"/>
        <v>1.5643657894736849</v>
      </c>
      <c r="O77" s="761">
        <f t="shared" si="24"/>
        <v>1.5643657894736849</v>
      </c>
      <c r="P77" s="761">
        <f t="shared" si="24"/>
        <v>1.0046842105263163</v>
      </c>
      <c r="Q77" s="761">
        <f t="shared" si="24"/>
        <v>1.0174840643274847</v>
      </c>
      <c r="R77" s="782">
        <f t="shared" si="24"/>
        <v>1.0174840643274847</v>
      </c>
    </row>
    <row r="78" spans="1:18" ht="14.45" thickBot="1" x14ac:dyDescent="0.3">
      <c r="A78" s="763">
        <v>2041</v>
      </c>
      <c r="B78" s="783">
        <f t="shared" si="24"/>
        <v>1.290083333333333</v>
      </c>
      <c r="C78" s="783">
        <f t="shared" si="24"/>
        <v>1.2882</v>
      </c>
      <c r="D78" s="783">
        <f t="shared" si="24"/>
        <v>1.7939999999999998</v>
      </c>
      <c r="E78" s="783">
        <f t="shared" si="24"/>
        <v>2.1235499999999998</v>
      </c>
      <c r="F78" s="783">
        <f t="shared" si="24"/>
        <v>2.1235499999999998</v>
      </c>
      <c r="G78" s="783">
        <f t="shared" si="24"/>
        <v>2.1235499999999998</v>
      </c>
      <c r="H78" s="783">
        <f t="shared" si="24"/>
        <v>1.3906499999999999</v>
      </c>
      <c r="I78" s="783">
        <f t="shared" si="24"/>
        <v>1.6051500000000001</v>
      </c>
      <c r="J78" s="783">
        <f t="shared" si="24"/>
        <v>1.6051500000000001</v>
      </c>
      <c r="K78" s="783">
        <f t="shared" si="24"/>
        <v>1.6051500000000001</v>
      </c>
      <c r="L78" s="783">
        <f t="shared" si="24"/>
        <v>1.6051500000000001</v>
      </c>
      <c r="M78" s="783">
        <f t="shared" si="24"/>
        <v>1.6051500000000001</v>
      </c>
      <c r="N78" s="783">
        <f t="shared" si="24"/>
        <v>1.6051500000000001</v>
      </c>
      <c r="O78" s="783">
        <f t="shared" si="24"/>
        <v>1.6051500000000001</v>
      </c>
      <c r="P78" s="783">
        <f t="shared" si="24"/>
        <v>1.0289999999999999</v>
      </c>
      <c r="Q78" s="783">
        <f t="shared" si="24"/>
        <v>1.0425000000000002</v>
      </c>
      <c r="R78" s="784">
        <f t="shared" si="24"/>
        <v>1.0425000000000002</v>
      </c>
    </row>
    <row r="80" spans="1:18" ht="14.45" thickBot="1" x14ac:dyDescent="0.3">
      <c r="A80" s="902" t="s">
        <v>622</v>
      </c>
      <c r="B80" s="902"/>
    </row>
    <row r="81" spans="1:18" ht="13.9" x14ac:dyDescent="0.25">
      <c r="A81" s="480" t="s">
        <v>578</v>
      </c>
      <c r="B81" s="786">
        <v>0.312</v>
      </c>
    </row>
    <row r="82" spans="1:18" ht="13.9" x14ac:dyDescent="0.25">
      <c r="A82" s="759" t="s">
        <v>579</v>
      </c>
      <c r="B82" s="707">
        <v>5.883</v>
      </c>
    </row>
    <row r="83" spans="1:18" ht="14.45" thickBot="1" x14ac:dyDescent="0.3">
      <c r="A83" s="763" t="s">
        <v>580</v>
      </c>
      <c r="B83" s="731">
        <v>70</v>
      </c>
    </row>
    <row r="84" spans="1:18" ht="13.9" x14ac:dyDescent="0.25">
      <c r="A84" s="904" t="s">
        <v>581</v>
      </c>
      <c r="B84" s="904"/>
    </row>
    <row r="86" spans="1:18" ht="14.45" thickBot="1" x14ac:dyDescent="0.3">
      <c r="A86" s="901" t="s">
        <v>623</v>
      </c>
      <c r="B86" s="901"/>
      <c r="C86" s="901"/>
      <c r="D86" s="901"/>
      <c r="E86" s="901"/>
      <c r="F86" s="901"/>
      <c r="G86" s="901"/>
      <c r="H86" s="901"/>
      <c r="I86" s="901"/>
      <c r="J86" s="901"/>
      <c r="K86" s="901"/>
      <c r="L86" s="901"/>
      <c r="M86" s="901"/>
      <c r="N86" s="901"/>
      <c r="O86" s="901"/>
      <c r="P86" s="901"/>
      <c r="Q86" s="901"/>
      <c r="R86" s="901"/>
    </row>
    <row r="87" spans="1:18" ht="13.9" x14ac:dyDescent="0.25">
      <c r="A87" s="480">
        <v>2022</v>
      </c>
      <c r="B87" s="773">
        <f t="shared" ref="B87:B106" si="25">$B$83/(1+$B$81*(B59^$B$82))</f>
        <v>67.407242221200022</v>
      </c>
      <c r="C87" s="773">
        <f t="shared" ref="C87:R87" si="26">$B$83/(1+$B$81*(C59^$B$82))</f>
        <v>67.407242221200022</v>
      </c>
      <c r="D87" s="773">
        <f t="shared" si="26"/>
        <v>56.959243621802003</v>
      </c>
      <c r="E87" s="773">
        <f t="shared" si="26"/>
        <v>46.274371210492589</v>
      </c>
      <c r="F87" s="773">
        <f t="shared" si="26"/>
        <v>46.274371210492589</v>
      </c>
      <c r="G87" s="773">
        <f t="shared" si="26"/>
        <v>46.274371210492589</v>
      </c>
      <c r="H87" s="773">
        <f t="shared" si="26"/>
        <v>63.036884516967383</v>
      </c>
      <c r="I87" s="773">
        <f t="shared" si="26"/>
        <v>63.380625106564317</v>
      </c>
      <c r="J87" s="773">
        <f t="shared" si="26"/>
        <v>63.380625106564317</v>
      </c>
      <c r="K87" s="773">
        <f t="shared" si="26"/>
        <v>63.380625106564317</v>
      </c>
      <c r="L87" s="773">
        <f t="shared" si="26"/>
        <v>63.380625106564317</v>
      </c>
      <c r="M87" s="773">
        <f t="shared" si="26"/>
        <v>63.380625106564317</v>
      </c>
      <c r="N87" s="773">
        <f t="shared" si="26"/>
        <v>63.380625106564317</v>
      </c>
      <c r="O87" s="773">
        <f t="shared" si="26"/>
        <v>63.380625106564317</v>
      </c>
      <c r="P87" s="773">
        <f t="shared" si="26"/>
        <v>69.23299735129234</v>
      </c>
      <c r="Q87" s="773">
        <f t="shared" si="26"/>
        <v>69.231443738893859</v>
      </c>
      <c r="R87" s="774">
        <f t="shared" si="26"/>
        <v>69.231443738893859</v>
      </c>
    </row>
    <row r="88" spans="1:18" ht="13.9" x14ac:dyDescent="0.25">
      <c r="A88" s="759">
        <v>2023</v>
      </c>
      <c r="B88" s="429">
        <f t="shared" si="25"/>
        <v>66.690012248099436</v>
      </c>
      <c r="C88" s="429">
        <f t="shared" ref="C88:R88" si="27">$B$83/(1+$B$81*(C60^$B$82))</f>
        <v>66.69252497618848</v>
      </c>
      <c r="D88" s="429">
        <f t="shared" si="27"/>
        <v>53.854876511220652</v>
      </c>
      <c r="E88" s="429">
        <f t="shared" si="27"/>
        <v>41.579968296292328</v>
      </c>
      <c r="F88" s="429">
        <f t="shared" si="27"/>
        <v>41.579968296292328</v>
      </c>
      <c r="G88" s="429">
        <f t="shared" si="27"/>
        <v>41.579968296292328</v>
      </c>
      <c r="H88" s="429">
        <f t="shared" si="27"/>
        <v>61.67398653565612</v>
      </c>
      <c r="I88" s="429">
        <f t="shared" si="27"/>
        <v>61.48558078321615</v>
      </c>
      <c r="J88" s="429">
        <f t="shared" si="27"/>
        <v>61.48558078321615</v>
      </c>
      <c r="K88" s="429">
        <f t="shared" si="27"/>
        <v>61.48558078321615</v>
      </c>
      <c r="L88" s="429">
        <f t="shared" si="27"/>
        <v>61.48558078321615</v>
      </c>
      <c r="M88" s="429">
        <f t="shared" si="27"/>
        <v>61.48558078321615</v>
      </c>
      <c r="N88" s="429">
        <f t="shared" si="27"/>
        <v>61.48558078321615</v>
      </c>
      <c r="O88" s="429">
        <f t="shared" si="27"/>
        <v>61.48558078321615</v>
      </c>
      <c r="P88" s="429">
        <f t="shared" si="27"/>
        <v>69.021073067433164</v>
      </c>
      <c r="Q88" s="429">
        <f t="shared" si="27"/>
        <v>69.012424603252242</v>
      </c>
      <c r="R88" s="767">
        <f t="shared" si="27"/>
        <v>69.012424603252242</v>
      </c>
    </row>
    <row r="89" spans="1:18" ht="13.9" x14ac:dyDescent="0.25">
      <c r="A89" s="759">
        <v>2024</v>
      </c>
      <c r="B89" s="429">
        <f t="shared" si="25"/>
        <v>65.828510528706516</v>
      </c>
      <c r="C89" s="429">
        <f t="shared" ref="C89:R89" si="28">$B$83/(1+$B$81*(C61^$B$82))</f>
        <v>65.834506336983168</v>
      </c>
      <c r="D89" s="429">
        <f t="shared" si="28"/>
        <v>50.434494363344335</v>
      </c>
      <c r="E89" s="429">
        <f t="shared" si="28"/>
        <v>36.860501780689624</v>
      </c>
      <c r="F89" s="429">
        <f t="shared" si="28"/>
        <v>36.860501780689624</v>
      </c>
      <c r="G89" s="429">
        <f t="shared" si="28"/>
        <v>36.860501780689624</v>
      </c>
      <c r="H89" s="429">
        <f t="shared" si="28"/>
        <v>60.142448492376872</v>
      </c>
      <c r="I89" s="429">
        <f t="shared" si="28"/>
        <v>59.258893463027164</v>
      </c>
      <c r="J89" s="429">
        <f t="shared" si="28"/>
        <v>59.258893463027164</v>
      </c>
      <c r="K89" s="429">
        <f t="shared" si="28"/>
        <v>59.258893463027164</v>
      </c>
      <c r="L89" s="429">
        <f t="shared" si="28"/>
        <v>59.258893463027164</v>
      </c>
      <c r="M89" s="429">
        <f t="shared" si="28"/>
        <v>59.258893463027164</v>
      </c>
      <c r="N89" s="429">
        <f t="shared" si="28"/>
        <v>59.258893463027164</v>
      </c>
      <c r="O89" s="429">
        <f t="shared" si="28"/>
        <v>59.258893463027164</v>
      </c>
      <c r="P89" s="429">
        <f t="shared" si="28"/>
        <v>68.763798565596915</v>
      </c>
      <c r="Q89" s="429">
        <f t="shared" si="28"/>
        <v>68.745147311312067</v>
      </c>
      <c r="R89" s="767">
        <f t="shared" si="28"/>
        <v>68.745147311312067</v>
      </c>
    </row>
    <row r="90" spans="1:18" ht="13.9" x14ac:dyDescent="0.25">
      <c r="A90" s="759">
        <v>2025</v>
      </c>
      <c r="B90" s="429">
        <f t="shared" si="25"/>
        <v>64.807438000101115</v>
      </c>
      <c r="C90" s="429">
        <f t="shared" ref="C90:R90" si="29">$B$83/(1+$B$81*(C62^$B$82))</f>
        <v>64.818026451899073</v>
      </c>
      <c r="D90" s="429">
        <f t="shared" si="29"/>
        <v>46.772544424137628</v>
      </c>
      <c r="E90" s="429">
        <f t="shared" si="29"/>
        <v>32.284398660419917</v>
      </c>
      <c r="F90" s="429">
        <f t="shared" si="29"/>
        <v>32.284398660419917</v>
      </c>
      <c r="G90" s="429">
        <f t="shared" si="29"/>
        <v>32.284398660419917</v>
      </c>
      <c r="H90" s="429">
        <f t="shared" si="29"/>
        <v>58.442148556819191</v>
      </c>
      <c r="I90" s="429">
        <f t="shared" si="29"/>
        <v>56.704365373071198</v>
      </c>
      <c r="J90" s="429">
        <f t="shared" si="29"/>
        <v>56.704365373071198</v>
      </c>
      <c r="K90" s="429">
        <f t="shared" si="29"/>
        <v>56.704365373071198</v>
      </c>
      <c r="L90" s="429">
        <f t="shared" si="29"/>
        <v>56.704365373071198</v>
      </c>
      <c r="M90" s="429">
        <f t="shared" si="29"/>
        <v>56.704365373071198</v>
      </c>
      <c r="N90" s="429">
        <f t="shared" si="29"/>
        <v>56.704365373071198</v>
      </c>
      <c r="O90" s="429">
        <f t="shared" si="29"/>
        <v>56.704365373071198</v>
      </c>
      <c r="P90" s="429">
        <f t="shared" si="29"/>
        <v>68.454380788277732</v>
      </c>
      <c r="Q90" s="429">
        <f t="shared" si="29"/>
        <v>68.422188642103876</v>
      </c>
      <c r="R90" s="767">
        <f t="shared" si="29"/>
        <v>68.422188642103876</v>
      </c>
    </row>
    <row r="91" spans="1:18" ht="13.9" x14ac:dyDescent="0.25">
      <c r="A91" s="759">
        <v>2026</v>
      </c>
      <c r="B91" s="429">
        <f t="shared" si="25"/>
        <v>63.613289654854604</v>
      </c>
      <c r="C91" s="429">
        <f t="shared" ref="C91:R91" si="30">$B$83/(1+$B$81*(C63^$B$82))</f>
        <v>63.629690444106558</v>
      </c>
      <c r="D91" s="429">
        <f t="shared" si="30"/>
        <v>42.960213697986632</v>
      </c>
      <c r="E91" s="429">
        <f t="shared" si="30"/>
        <v>27.987155063283851</v>
      </c>
      <c r="F91" s="429">
        <f t="shared" si="30"/>
        <v>27.987155063283851</v>
      </c>
      <c r="G91" s="429">
        <f t="shared" si="30"/>
        <v>27.987155063283851</v>
      </c>
      <c r="H91" s="429">
        <f t="shared" si="30"/>
        <v>56.577479140827542</v>
      </c>
      <c r="I91" s="429">
        <f t="shared" si="30"/>
        <v>53.843838857418319</v>
      </c>
      <c r="J91" s="429">
        <f t="shared" si="30"/>
        <v>53.843838857418319</v>
      </c>
      <c r="K91" s="429">
        <f t="shared" si="30"/>
        <v>53.843838857418319</v>
      </c>
      <c r="L91" s="429">
        <f t="shared" si="30"/>
        <v>53.843838857418319</v>
      </c>
      <c r="M91" s="429">
        <f t="shared" si="30"/>
        <v>53.843838857418319</v>
      </c>
      <c r="N91" s="429">
        <f t="shared" si="30"/>
        <v>53.843838857418319</v>
      </c>
      <c r="O91" s="429">
        <f t="shared" si="30"/>
        <v>53.843838857418319</v>
      </c>
      <c r="P91" s="429">
        <f t="shared" si="30"/>
        <v>68.085581251779857</v>
      </c>
      <c r="Q91" s="429">
        <f t="shared" si="30"/>
        <v>68.0356325166712</v>
      </c>
      <c r="R91" s="767">
        <f t="shared" si="30"/>
        <v>68.0356325166712</v>
      </c>
    </row>
    <row r="92" spans="1:18" ht="13.9" x14ac:dyDescent="0.25">
      <c r="A92" s="759">
        <v>2027</v>
      </c>
      <c r="B92" s="429">
        <f t="shared" si="25"/>
        <v>62.235372087374884</v>
      </c>
      <c r="C92" s="429">
        <f t="shared" ref="C92:R92" si="31">$B$83/(1+$B$81*(C64^$B$82))</f>
        <v>62.258869327856416</v>
      </c>
      <c r="D92" s="429">
        <f t="shared" si="31"/>
        <v>39.096225423748827</v>
      </c>
      <c r="E92" s="429">
        <f t="shared" si="31"/>
        <v>24.061059744171093</v>
      </c>
      <c r="F92" s="429">
        <f t="shared" si="31"/>
        <v>24.061059744171093</v>
      </c>
      <c r="G92" s="429">
        <f t="shared" si="31"/>
        <v>24.061059744171093</v>
      </c>
      <c r="H92" s="429">
        <f t="shared" si="31"/>
        <v>54.557639986459527</v>
      </c>
      <c r="I92" s="429">
        <f t="shared" si="31"/>
        <v>50.717627144383435</v>
      </c>
      <c r="J92" s="429">
        <f t="shared" si="31"/>
        <v>50.717627144383435</v>
      </c>
      <c r="K92" s="429">
        <f t="shared" si="31"/>
        <v>50.717627144383435</v>
      </c>
      <c r="L92" s="429">
        <f t="shared" si="31"/>
        <v>50.717627144383435</v>
      </c>
      <c r="M92" s="429">
        <f t="shared" si="31"/>
        <v>50.717627144383435</v>
      </c>
      <c r="N92" s="429">
        <f t="shared" si="31"/>
        <v>50.717627144383435</v>
      </c>
      <c r="O92" s="429">
        <f t="shared" si="31"/>
        <v>50.717627144383435</v>
      </c>
      <c r="P92" s="429">
        <f t="shared" si="31"/>
        <v>67.649809706140218</v>
      </c>
      <c r="Q92" s="429">
        <f t="shared" si="31"/>
        <v>67.577181017857512</v>
      </c>
      <c r="R92" s="767">
        <f t="shared" si="31"/>
        <v>67.577181017857512</v>
      </c>
    </row>
    <row r="93" spans="1:18" ht="13.9" x14ac:dyDescent="0.25">
      <c r="A93" s="759">
        <v>2028</v>
      </c>
      <c r="B93" s="429">
        <f t="shared" si="25"/>
        <v>60.666853371181546</v>
      </c>
      <c r="C93" s="429">
        <f t="shared" ref="C93:R93" si="32">$B$83/(1+$B$81*(C65^$B$82))</f>
        <v>60.698733477766936</v>
      </c>
      <c r="D93" s="429">
        <f t="shared" si="32"/>
        <v>35.276920592810811</v>
      </c>
      <c r="E93" s="429">
        <f t="shared" si="32"/>
        <v>20.554937234887912</v>
      </c>
      <c r="F93" s="429">
        <f t="shared" si="32"/>
        <v>20.554937234887912</v>
      </c>
      <c r="G93" s="429">
        <f t="shared" si="32"/>
        <v>20.554937234887912</v>
      </c>
      <c r="H93" s="429">
        <f t="shared" si="32"/>
        <v>52.396644960012061</v>
      </c>
      <c r="I93" s="429">
        <f t="shared" si="32"/>
        <v>47.382583435273609</v>
      </c>
      <c r="J93" s="429">
        <f t="shared" si="32"/>
        <v>47.382583435273609</v>
      </c>
      <c r="K93" s="429">
        <f t="shared" si="32"/>
        <v>47.382583435273609</v>
      </c>
      <c r="L93" s="429">
        <f t="shared" si="32"/>
        <v>47.382583435273609</v>
      </c>
      <c r="M93" s="429">
        <f t="shared" si="32"/>
        <v>47.382583435273609</v>
      </c>
      <c r="N93" s="429">
        <f t="shared" si="32"/>
        <v>47.382583435273609</v>
      </c>
      <c r="O93" s="429">
        <f t="shared" si="32"/>
        <v>47.382583435273609</v>
      </c>
      <c r="P93" s="429">
        <f t="shared" si="32"/>
        <v>67.13925220724785</v>
      </c>
      <c r="Q93" s="429">
        <f t="shared" si="32"/>
        <v>67.038306580497135</v>
      </c>
      <c r="R93" s="767">
        <f t="shared" si="32"/>
        <v>67.038306580497135</v>
      </c>
    </row>
    <row r="94" spans="1:18" ht="13.9" x14ac:dyDescent="0.25">
      <c r="A94" s="759">
        <v>2029</v>
      </c>
      <c r="B94" s="429">
        <f t="shared" si="25"/>
        <v>58.905748170182569</v>
      </c>
      <c r="C94" s="429">
        <f t="shared" ref="C94:R94" si="33">$B$83/(1+$B$81*(C66^$B$82))</f>
        <v>58.947223949417129</v>
      </c>
      <c r="D94" s="429">
        <f t="shared" si="33"/>
        <v>31.587606075498474</v>
      </c>
      <c r="E94" s="429">
        <f t="shared" si="33"/>
        <v>17.480850429706308</v>
      </c>
      <c r="F94" s="429">
        <f t="shared" si="33"/>
        <v>17.480850429706308</v>
      </c>
      <c r="G94" s="429">
        <f t="shared" si="33"/>
        <v>17.480850429706308</v>
      </c>
      <c r="H94" s="429">
        <f t="shared" si="33"/>
        <v>50.1130091135919</v>
      </c>
      <c r="I94" s="429">
        <f t="shared" si="33"/>
        <v>43.907893664393704</v>
      </c>
      <c r="J94" s="429">
        <f t="shared" si="33"/>
        <v>43.907893664393704</v>
      </c>
      <c r="K94" s="429">
        <f t="shared" si="33"/>
        <v>43.907893664393704</v>
      </c>
      <c r="L94" s="429">
        <f t="shared" si="33"/>
        <v>43.907893664393704</v>
      </c>
      <c r="M94" s="429">
        <f t="shared" si="33"/>
        <v>43.907893664393704</v>
      </c>
      <c r="N94" s="429">
        <f t="shared" si="33"/>
        <v>43.907893664393704</v>
      </c>
      <c r="O94" s="429">
        <f t="shared" si="33"/>
        <v>43.907893664393704</v>
      </c>
      <c r="P94" s="429">
        <f t="shared" si="33"/>
        <v>66.546036488440549</v>
      </c>
      <c r="Q94" s="429">
        <f t="shared" si="33"/>
        <v>66.410448677444492</v>
      </c>
      <c r="R94" s="767">
        <f t="shared" si="33"/>
        <v>66.410448677444492</v>
      </c>
    </row>
    <row r="95" spans="1:18" ht="13.9" x14ac:dyDescent="0.25">
      <c r="A95" s="759">
        <v>2030</v>
      </c>
      <c r="B95" s="429">
        <f t="shared" si="25"/>
        <v>56.955722557529</v>
      </c>
      <c r="C95" s="429">
        <f t="shared" ref="C95:R95" si="34">$B$83/(1+$B$81*(C67^$B$82))</f>
        <v>57.007848827351523</v>
      </c>
      <c r="D95" s="429">
        <f t="shared" si="34"/>
        <v>28.096595957061329</v>
      </c>
      <c r="E95" s="429">
        <f t="shared" si="34"/>
        <v>14.823927398810442</v>
      </c>
      <c r="F95" s="429">
        <f t="shared" si="34"/>
        <v>14.823927398810442</v>
      </c>
      <c r="G95" s="429">
        <f t="shared" si="34"/>
        <v>14.823927398810442</v>
      </c>
      <c r="H95" s="429">
        <f t="shared" si="34"/>
        <v>47.729118044084274</v>
      </c>
      <c r="I95" s="429">
        <f t="shared" si="34"/>
        <v>40.369221013005578</v>
      </c>
      <c r="J95" s="429">
        <f t="shared" si="34"/>
        <v>40.369221013005578</v>
      </c>
      <c r="K95" s="429">
        <f t="shared" si="34"/>
        <v>40.369221013005578</v>
      </c>
      <c r="L95" s="429">
        <f t="shared" si="34"/>
        <v>40.369221013005578</v>
      </c>
      <c r="M95" s="429">
        <f t="shared" si="34"/>
        <v>40.369221013005578</v>
      </c>
      <c r="N95" s="429">
        <f t="shared" si="34"/>
        <v>40.369221013005578</v>
      </c>
      <c r="O95" s="429">
        <f t="shared" si="34"/>
        <v>40.369221013005578</v>
      </c>
      <c r="P95" s="429">
        <f t="shared" si="34"/>
        <v>65.862435838084011</v>
      </c>
      <c r="Q95" s="429">
        <f t="shared" si="34"/>
        <v>65.685256108044811</v>
      </c>
      <c r="R95" s="767">
        <f t="shared" si="34"/>
        <v>65.685256108044811</v>
      </c>
    </row>
    <row r="96" spans="1:18" ht="13.9" x14ac:dyDescent="0.25">
      <c r="A96" s="759">
        <v>2031</v>
      </c>
      <c r="B96" s="429">
        <f t="shared" si="25"/>
        <v>54.826599578519442</v>
      </c>
      <c r="C96" s="429">
        <f t="shared" ref="C96:R96" si="35">$B$83/(1+$B$81*(C68^$B$82))</f>
        <v>54.890188132354268</v>
      </c>
      <c r="D96" s="429">
        <f t="shared" si="35"/>
        <v>24.852482908544598</v>
      </c>
      <c r="E96" s="429">
        <f t="shared" si="35"/>
        <v>12.552260130613741</v>
      </c>
      <c r="F96" s="429">
        <f t="shared" si="35"/>
        <v>12.552260130613741</v>
      </c>
      <c r="G96" s="429">
        <f t="shared" si="35"/>
        <v>12.552260130613741</v>
      </c>
      <c r="H96" s="429">
        <f t="shared" si="35"/>
        <v>45.27032056116478</v>
      </c>
      <c r="I96" s="429">
        <f t="shared" si="35"/>
        <v>36.842222703422713</v>
      </c>
      <c r="J96" s="429">
        <f t="shared" si="35"/>
        <v>36.842222703422713</v>
      </c>
      <c r="K96" s="429">
        <f t="shared" si="35"/>
        <v>36.842222703422713</v>
      </c>
      <c r="L96" s="429">
        <f t="shared" si="35"/>
        <v>36.842222703422713</v>
      </c>
      <c r="M96" s="429">
        <f t="shared" si="35"/>
        <v>36.842222703422713</v>
      </c>
      <c r="N96" s="429">
        <f t="shared" si="35"/>
        <v>36.842222703422713</v>
      </c>
      <c r="O96" s="429">
        <f t="shared" si="35"/>
        <v>36.842222703422713</v>
      </c>
      <c r="P96" s="429">
        <f t="shared" si="35"/>
        <v>65.081110289756992</v>
      </c>
      <c r="Q96" s="429">
        <f t="shared" si="35"/>
        <v>64.854872844454661</v>
      </c>
      <c r="R96" s="767">
        <f t="shared" si="35"/>
        <v>64.854872844454661</v>
      </c>
    </row>
    <row r="97" spans="1:18" ht="13.9" x14ac:dyDescent="0.25">
      <c r="A97" s="759">
        <v>2032</v>
      </c>
      <c r="B97" s="429">
        <f t="shared" si="25"/>
        <v>52.534463581856478</v>
      </c>
      <c r="C97" s="429">
        <f t="shared" ref="C97:R97" si="36">$B$83/(1+$B$81*(C69^$B$82))</f>
        <v>52.610006963337227</v>
      </c>
      <c r="D97" s="429">
        <f t="shared" si="36"/>
        <v>21.88433875421266</v>
      </c>
      <c r="E97" s="429">
        <f t="shared" si="36"/>
        <v>10.625146985139823</v>
      </c>
      <c r="F97" s="429">
        <f t="shared" si="36"/>
        <v>10.625146985139823</v>
      </c>
      <c r="G97" s="429">
        <f t="shared" si="36"/>
        <v>10.625146985139823</v>
      </c>
      <c r="H97" s="429">
        <f t="shared" si="36"/>
        <v>42.763820935653406</v>
      </c>
      <c r="I97" s="429">
        <f t="shared" si="36"/>
        <v>33.396557723956697</v>
      </c>
      <c r="J97" s="429">
        <f t="shared" si="36"/>
        <v>33.396557723956697</v>
      </c>
      <c r="K97" s="429">
        <f t="shared" si="36"/>
        <v>33.396557723956697</v>
      </c>
      <c r="L97" s="429">
        <f t="shared" si="36"/>
        <v>33.396557723956697</v>
      </c>
      <c r="M97" s="429">
        <f t="shared" si="36"/>
        <v>33.396557723956697</v>
      </c>
      <c r="N97" s="429">
        <f t="shared" si="36"/>
        <v>33.396557723956697</v>
      </c>
      <c r="O97" s="429">
        <f t="shared" si="36"/>
        <v>33.396557723956697</v>
      </c>
      <c r="P97" s="429">
        <f t="shared" si="36"/>
        <v>64.195380815753424</v>
      </c>
      <c r="Q97" s="429">
        <f t="shared" si="36"/>
        <v>63.912261332033168</v>
      </c>
      <c r="R97" s="767">
        <f t="shared" si="36"/>
        <v>63.912261332033168</v>
      </c>
    </row>
    <row r="98" spans="1:18" ht="13.9" x14ac:dyDescent="0.25">
      <c r="A98" s="759">
        <v>2033</v>
      </c>
      <c r="B98" s="429">
        <f t="shared" si="25"/>
        <v>50.101300286157652</v>
      </c>
      <c r="C98" s="429">
        <f t="shared" ref="C98:R98" si="37">$B$83/(1+$B$81*(C70^$B$82))</f>
        <v>50.188914058708136</v>
      </c>
      <c r="D98" s="429">
        <f t="shared" si="37"/>
        <v>19.204021755626158</v>
      </c>
      <c r="E98" s="429">
        <f t="shared" si="37"/>
        <v>8.9990969194657211</v>
      </c>
      <c r="F98" s="429">
        <f t="shared" si="37"/>
        <v>8.9990969194657211</v>
      </c>
      <c r="G98" s="429">
        <f t="shared" si="37"/>
        <v>8.9990969194657211</v>
      </c>
      <c r="H98" s="429">
        <f t="shared" si="37"/>
        <v>40.237471577365696</v>
      </c>
      <c r="I98" s="429">
        <f t="shared" si="37"/>
        <v>30.091288518358148</v>
      </c>
      <c r="J98" s="429">
        <f t="shared" si="37"/>
        <v>30.091288518358148</v>
      </c>
      <c r="K98" s="429">
        <f t="shared" si="37"/>
        <v>30.091288518358148</v>
      </c>
      <c r="L98" s="429">
        <f t="shared" si="37"/>
        <v>30.091288518358148</v>
      </c>
      <c r="M98" s="429">
        <f t="shared" si="37"/>
        <v>30.091288518358148</v>
      </c>
      <c r="N98" s="429">
        <f t="shared" si="37"/>
        <v>30.091288518358148</v>
      </c>
      <c r="O98" s="429">
        <f t="shared" si="37"/>
        <v>30.091288518358148</v>
      </c>
      <c r="P98" s="429">
        <f t="shared" si="37"/>
        <v>63.199528495293535</v>
      </c>
      <c r="Q98" s="429">
        <f t="shared" si="37"/>
        <v>62.851552354399466</v>
      </c>
      <c r="R98" s="767">
        <f t="shared" si="37"/>
        <v>62.851552354399466</v>
      </c>
    </row>
    <row r="99" spans="1:18" ht="13.9" x14ac:dyDescent="0.25">
      <c r="A99" s="759">
        <v>2034</v>
      </c>
      <c r="B99" s="429">
        <f t="shared" si="25"/>
        <v>47.554166343770724</v>
      </c>
      <c r="C99" s="429">
        <f t="shared" ref="C99:R99" si="38">$B$83/(1+$B$81*(C71^$B$82))</f>
        <v>47.653557995351889</v>
      </c>
      <c r="D99" s="429">
        <f t="shared" si="38"/>
        <v>16.809621203137194</v>
      </c>
      <c r="E99" s="429">
        <f t="shared" si="38"/>
        <v>7.6317219550243784</v>
      </c>
      <c r="F99" s="429">
        <f t="shared" si="38"/>
        <v>7.6317219550243784</v>
      </c>
      <c r="G99" s="429">
        <f t="shared" si="38"/>
        <v>7.6317219550243784</v>
      </c>
      <c r="H99" s="429">
        <f t="shared" si="38"/>
        <v>37.718576144131873</v>
      </c>
      <c r="I99" s="429">
        <f t="shared" si="38"/>
        <v>26.972157960057832</v>
      </c>
      <c r="J99" s="429">
        <f t="shared" si="38"/>
        <v>26.972157960057832</v>
      </c>
      <c r="K99" s="429">
        <f t="shared" si="38"/>
        <v>26.972157960057832</v>
      </c>
      <c r="L99" s="429">
        <f t="shared" si="38"/>
        <v>26.972157960057832</v>
      </c>
      <c r="M99" s="429">
        <f t="shared" si="38"/>
        <v>26.972157960057832</v>
      </c>
      <c r="N99" s="429">
        <f t="shared" si="38"/>
        <v>26.972157960057832</v>
      </c>
      <c r="O99" s="429">
        <f t="shared" si="38"/>
        <v>26.972157960057832</v>
      </c>
      <c r="P99" s="429">
        <f t="shared" si="38"/>
        <v>62.089106558448023</v>
      </c>
      <c r="Q99" s="429">
        <f t="shared" si="38"/>
        <v>61.668405439453139</v>
      </c>
      <c r="R99" s="767">
        <f t="shared" si="38"/>
        <v>61.668405439453139</v>
      </c>
    </row>
    <row r="100" spans="1:18" ht="13.9" x14ac:dyDescent="0.25">
      <c r="A100" s="759">
        <v>2035</v>
      </c>
      <c r="B100" s="429">
        <f t="shared" si="25"/>
        <v>44.92394699966939</v>
      </c>
      <c r="C100" s="429">
        <f t="shared" ref="C100:R100" si="39">$B$83/(1+$B$81*(C72^$B$82))</f>
        <v>45.034416417133791</v>
      </c>
      <c r="D100" s="429">
        <f t="shared" si="39"/>
        <v>14.689201519015114</v>
      </c>
      <c r="E100" s="429">
        <f t="shared" si="39"/>
        <v>6.4839543800680275</v>
      </c>
      <c r="F100" s="429">
        <f t="shared" si="39"/>
        <v>6.4839543800680275</v>
      </c>
      <c r="G100" s="429">
        <f t="shared" si="39"/>
        <v>6.4839543800680275</v>
      </c>
      <c r="H100" s="429">
        <f t="shared" si="39"/>
        <v>35.232805593857044</v>
      </c>
      <c r="I100" s="429">
        <f t="shared" si="39"/>
        <v>24.070763610396121</v>
      </c>
      <c r="J100" s="429">
        <f t="shared" si="39"/>
        <v>24.070763610396121</v>
      </c>
      <c r="K100" s="429">
        <f t="shared" si="39"/>
        <v>24.070763610396121</v>
      </c>
      <c r="L100" s="429">
        <f t="shared" si="39"/>
        <v>24.070763610396121</v>
      </c>
      <c r="M100" s="429">
        <f t="shared" si="39"/>
        <v>24.070763610396121</v>
      </c>
      <c r="N100" s="429">
        <f t="shared" si="39"/>
        <v>24.070763610396121</v>
      </c>
      <c r="O100" s="429">
        <f t="shared" si="39"/>
        <v>24.070763610396121</v>
      </c>
      <c r="P100" s="429">
        <f t="shared" si="39"/>
        <v>60.861249191263489</v>
      </c>
      <c r="Q100" s="429">
        <f t="shared" si="39"/>
        <v>60.360358885700734</v>
      </c>
      <c r="R100" s="767">
        <f t="shared" si="39"/>
        <v>60.360358885700734</v>
      </c>
    </row>
    <row r="101" spans="1:18" ht="13.9" x14ac:dyDescent="0.25">
      <c r="A101" s="759">
        <v>2036</v>
      </c>
      <c r="B101" s="429">
        <f t="shared" si="25"/>
        <v>42.243819887284133</v>
      </c>
      <c r="C101" s="429">
        <f t="shared" ref="C101:R101" si="40">$B$83/(1+$B$81*(C73^$B$82))</f>
        <v>42.364292034588452</v>
      </c>
      <c r="D101" s="429">
        <f t="shared" si="40"/>
        <v>12.824269601625309</v>
      </c>
      <c r="E101" s="429">
        <f t="shared" si="40"/>
        <v>5.5210798002955181</v>
      </c>
      <c r="F101" s="429">
        <f t="shared" si="40"/>
        <v>5.5210798002955181</v>
      </c>
      <c r="G101" s="429">
        <f t="shared" si="40"/>
        <v>5.5210798002955181</v>
      </c>
      <c r="H101" s="429">
        <f t="shared" si="40"/>
        <v>32.803308064325996</v>
      </c>
      <c r="I101" s="429">
        <f t="shared" si="40"/>
        <v>21.405298403582602</v>
      </c>
      <c r="J101" s="429">
        <f t="shared" si="40"/>
        <v>21.405298403582602</v>
      </c>
      <c r="K101" s="429">
        <f t="shared" si="40"/>
        <v>21.405298403582602</v>
      </c>
      <c r="L101" s="429">
        <f t="shared" si="40"/>
        <v>21.405298403582602</v>
      </c>
      <c r="M101" s="429">
        <f t="shared" si="40"/>
        <v>21.405298403582602</v>
      </c>
      <c r="N101" s="429">
        <f t="shared" si="40"/>
        <v>21.405298403582602</v>
      </c>
      <c r="O101" s="429">
        <f t="shared" si="40"/>
        <v>21.405298403582602</v>
      </c>
      <c r="P101" s="429">
        <f t="shared" si="40"/>
        <v>59.514957571909932</v>
      </c>
      <c r="Q101" s="429">
        <f t="shared" si="40"/>
        <v>58.927144590144408</v>
      </c>
      <c r="R101" s="767">
        <f t="shared" si="40"/>
        <v>58.927144590144408</v>
      </c>
    </row>
    <row r="102" spans="1:18" ht="13.9" x14ac:dyDescent="0.25">
      <c r="A102" s="759">
        <v>2037</v>
      </c>
      <c r="B102" s="429">
        <f t="shared" si="25"/>
        <v>39.547583815669007</v>
      </c>
      <c r="C102" s="429">
        <f t="shared" ref="C102:R102" si="41">$B$83/(1+$B$81*(C74^$B$82))</f>
        <v>39.676669758244181</v>
      </c>
      <c r="D102" s="429">
        <f t="shared" si="41"/>
        <v>11.192658251597161</v>
      </c>
      <c r="E102" s="429">
        <f t="shared" si="41"/>
        <v>4.7130086396673638</v>
      </c>
      <c r="F102" s="429">
        <f t="shared" si="41"/>
        <v>4.7130086396673638</v>
      </c>
      <c r="G102" s="429">
        <f t="shared" si="41"/>
        <v>4.7130086396673638</v>
      </c>
      <c r="H102" s="429">
        <f t="shared" si="41"/>
        <v>30.450062984063479</v>
      </c>
      <c r="I102" s="429">
        <f t="shared" si="41"/>
        <v>18.982348064343618</v>
      </c>
      <c r="J102" s="429">
        <f t="shared" si="41"/>
        <v>18.982348064343618</v>
      </c>
      <c r="K102" s="429">
        <f t="shared" si="41"/>
        <v>18.982348064343618</v>
      </c>
      <c r="L102" s="429">
        <f t="shared" si="41"/>
        <v>18.982348064343618</v>
      </c>
      <c r="M102" s="429">
        <f t="shared" si="41"/>
        <v>18.982348064343618</v>
      </c>
      <c r="N102" s="429">
        <f t="shared" si="41"/>
        <v>18.982348064343618</v>
      </c>
      <c r="O102" s="429">
        <f t="shared" si="41"/>
        <v>18.982348064343618</v>
      </c>
      <c r="P102" s="429">
        <f t="shared" si="41"/>
        <v>58.051341422761823</v>
      </c>
      <c r="Q102" s="429">
        <f t="shared" si="41"/>
        <v>57.370940806342425</v>
      </c>
      <c r="R102" s="767">
        <f t="shared" si="41"/>
        <v>57.370940806342425</v>
      </c>
    </row>
    <row r="103" spans="1:18" ht="13.9" x14ac:dyDescent="0.25">
      <c r="A103" s="759">
        <v>2038</v>
      </c>
      <c r="B103" s="429">
        <f t="shared" si="25"/>
        <v>36.868024684975971</v>
      </c>
      <c r="C103" s="429">
        <f t="shared" ref="C103:R103" si="42">$B$83/(1+$B$81*(C75^$B$82))</f>
        <v>37.004103388613679</v>
      </c>
      <c r="D103" s="429">
        <f t="shared" si="42"/>
        <v>9.7707285732352247</v>
      </c>
      <c r="E103" s="429">
        <f t="shared" si="42"/>
        <v>4.0341026541160865</v>
      </c>
      <c r="F103" s="429">
        <f t="shared" si="42"/>
        <v>4.0341026541160865</v>
      </c>
      <c r="G103" s="429">
        <f t="shared" si="42"/>
        <v>4.0341026541160865</v>
      </c>
      <c r="H103" s="429">
        <f t="shared" si="42"/>
        <v>28.189496887948884</v>
      </c>
      <c r="I103" s="429">
        <f t="shared" si="42"/>
        <v>16.799220585030778</v>
      </c>
      <c r="J103" s="429">
        <f t="shared" si="42"/>
        <v>16.799220585030778</v>
      </c>
      <c r="K103" s="429">
        <f t="shared" si="42"/>
        <v>16.799220585030778</v>
      </c>
      <c r="L103" s="429">
        <f t="shared" si="42"/>
        <v>16.799220585030778</v>
      </c>
      <c r="M103" s="429">
        <f t="shared" si="42"/>
        <v>16.799220585030778</v>
      </c>
      <c r="N103" s="429">
        <f t="shared" si="42"/>
        <v>16.799220585030778</v>
      </c>
      <c r="O103" s="429">
        <f t="shared" si="42"/>
        <v>16.799220585030778</v>
      </c>
      <c r="P103" s="429">
        <f t="shared" si="42"/>
        <v>56.473794031357443</v>
      </c>
      <c r="Q103" s="429">
        <f t="shared" si="42"/>
        <v>55.696536537292531</v>
      </c>
      <c r="R103" s="767">
        <f t="shared" si="42"/>
        <v>55.696536537292531</v>
      </c>
    </row>
    <row r="104" spans="1:18" ht="13.9" x14ac:dyDescent="0.25">
      <c r="A104" s="759">
        <v>2039</v>
      </c>
      <c r="B104" s="429">
        <f t="shared" si="25"/>
        <v>34.235474631795881</v>
      </c>
      <c r="C104" s="429">
        <f t="shared" ref="C104:R104" si="43">$B$83/(1+$B$81*(C76^$B$82))</f>
        <v>34.376785768236104</v>
      </c>
      <c r="D104" s="429">
        <f t="shared" si="43"/>
        <v>8.5349272694985974</v>
      </c>
      <c r="E104" s="429">
        <f t="shared" si="43"/>
        <v>3.4627724909248125</v>
      </c>
      <c r="F104" s="429">
        <f t="shared" si="43"/>
        <v>3.4627724909248125</v>
      </c>
      <c r="G104" s="429">
        <f t="shared" si="43"/>
        <v>3.4627724909248125</v>
      </c>
      <c r="H104" s="429">
        <f t="shared" si="43"/>
        <v>26.034348842236177</v>
      </c>
      <c r="I104" s="429">
        <f t="shared" si="43"/>
        <v>14.846376387588208</v>
      </c>
      <c r="J104" s="429">
        <f t="shared" si="43"/>
        <v>14.846376387588208</v>
      </c>
      <c r="K104" s="429">
        <f t="shared" si="43"/>
        <v>14.846376387588208</v>
      </c>
      <c r="L104" s="429">
        <f t="shared" si="43"/>
        <v>14.846376387588208</v>
      </c>
      <c r="M104" s="429">
        <f t="shared" si="43"/>
        <v>14.846376387588208</v>
      </c>
      <c r="N104" s="429">
        <f t="shared" si="43"/>
        <v>14.846376387588208</v>
      </c>
      <c r="O104" s="429">
        <f t="shared" si="43"/>
        <v>14.846376387588208</v>
      </c>
      <c r="P104" s="429">
        <f t="shared" si="43"/>
        <v>54.788080700171442</v>
      </c>
      <c r="Q104" s="429">
        <f t="shared" si="43"/>
        <v>53.911385005477783</v>
      </c>
      <c r="R104" s="767">
        <f t="shared" si="43"/>
        <v>53.911385005477783</v>
      </c>
    </row>
    <row r="105" spans="1:18" ht="13.9" x14ac:dyDescent="0.25">
      <c r="A105" s="759">
        <v>2040</v>
      </c>
      <c r="B105" s="429">
        <f t="shared" si="25"/>
        <v>31.676680712409738</v>
      </c>
      <c r="C105" s="429">
        <f t="shared" ref="C105:R105" si="44">$B$83/(1+$B$81*(C77^$B$82))</f>
        <v>31.821418329944805</v>
      </c>
      <c r="D105" s="429">
        <f t="shared" si="44"/>
        <v>7.4628010885308891</v>
      </c>
      <c r="E105" s="429">
        <f t="shared" si="44"/>
        <v>2.9809830069202636</v>
      </c>
      <c r="F105" s="429">
        <f t="shared" si="44"/>
        <v>2.9809830069202636</v>
      </c>
      <c r="G105" s="429">
        <f t="shared" si="44"/>
        <v>2.9809830069202636</v>
      </c>
      <c r="H105" s="429">
        <f t="shared" si="44"/>
        <v>23.993751162279345</v>
      </c>
      <c r="I105" s="429">
        <f t="shared" si="44"/>
        <v>13.109665627806692</v>
      </c>
      <c r="J105" s="429">
        <f t="shared" si="44"/>
        <v>13.109665627806692</v>
      </c>
      <c r="K105" s="429">
        <f t="shared" si="44"/>
        <v>13.109665627806692</v>
      </c>
      <c r="L105" s="429">
        <f t="shared" si="44"/>
        <v>13.109665627806692</v>
      </c>
      <c r="M105" s="429">
        <f t="shared" si="44"/>
        <v>13.109665627806692</v>
      </c>
      <c r="N105" s="429">
        <f t="shared" si="44"/>
        <v>13.109665627806692</v>
      </c>
      <c r="O105" s="429">
        <f t="shared" si="44"/>
        <v>13.109665627806692</v>
      </c>
      <c r="P105" s="429">
        <f t="shared" si="44"/>
        <v>53.0023251437661</v>
      </c>
      <c r="Q105" s="429">
        <f t="shared" si="44"/>
        <v>52.025530639510222</v>
      </c>
      <c r="R105" s="767">
        <f t="shared" si="44"/>
        <v>52.025530639510222</v>
      </c>
    </row>
    <row r="106" spans="1:18" ht="14.45" thickBot="1" x14ac:dyDescent="0.3">
      <c r="A106" s="763">
        <v>2041</v>
      </c>
      <c r="B106" s="775">
        <f t="shared" si="25"/>
        <v>29.214046517673154</v>
      </c>
      <c r="C106" s="775">
        <f t="shared" ref="C106:R106" si="45">$B$83/(1+$B$81*(C78^$B$82))</f>
        <v>29.360444713956046</v>
      </c>
      <c r="D106" s="775">
        <f t="shared" si="45"/>
        <v>6.5335907389947208</v>
      </c>
      <c r="E106" s="775">
        <f t="shared" si="45"/>
        <v>2.5737466754022136</v>
      </c>
      <c r="F106" s="775">
        <f t="shared" si="45"/>
        <v>2.5737466754022136</v>
      </c>
      <c r="G106" s="775">
        <f t="shared" si="45"/>
        <v>2.5737466754022136</v>
      </c>
      <c r="H106" s="775">
        <f t="shared" si="45"/>
        <v>22.073477934080188</v>
      </c>
      <c r="I106" s="775">
        <f t="shared" si="45"/>
        <v>11.572213307487802</v>
      </c>
      <c r="J106" s="775">
        <f t="shared" si="45"/>
        <v>11.572213307487802</v>
      </c>
      <c r="K106" s="775">
        <f t="shared" si="45"/>
        <v>11.572213307487802</v>
      </c>
      <c r="L106" s="775">
        <f t="shared" si="45"/>
        <v>11.572213307487802</v>
      </c>
      <c r="M106" s="775">
        <f t="shared" si="45"/>
        <v>11.572213307487802</v>
      </c>
      <c r="N106" s="775">
        <f t="shared" si="45"/>
        <v>11.572213307487802</v>
      </c>
      <c r="O106" s="775">
        <f t="shared" si="45"/>
        <v>11.572213307487802</v>
      </c>
      <c r="P106" s="775">
        <f t="shared" si="45"/>
        <v>51.126885289646083</v>
      </c>
      <c r="Q106" s="775">
        <f t="shared" si="45"/>
        <v>50.051403808442792</v>
      </c>
      <c r="R106" s="776">
        <f t="shared" si="45"/>
        <v>50.051403808442792</v>
      </c>
    </row>
    <row r="108" spans="1:18" ht="15.75" thickBot="1" x14ac:dyDescent="0.3">
      <c r="A108" s="901" t="s">
        <v>624</v>
      </c>
      <c r="B108" s="901"/>
      <c r="C108" s="901"/>
      <c r="D108" s="901"/>
      <c r="E108" s="901"/>
      <c r="F108" s="901"/>
      <c r="G108" s="901"/>
      <c r="H108" s="901"/>
      <c r="I108" s="901"/>
      <c r="J108" s="901"/>
      <c r="K108" s="901"/>
      <c r="L108" s="901"/>
      <c r="M108" s="901"/>
      <c r="N108" s="901"/>
      <c r="O108" s="901"/>
      <c r="P108" s="901"/>
      <c r="Q108" s="901"/>
      <c r="R108" s="901"/>
    </row>
    <row r="109" spans="1:18" ht="13.9" x14ac:dyDescent="0.25">
      <c r="A109" s="480">
        <v>2022</v>
      </c>
      <c r="B109" s="773">
        <f>IF(B87&lt;10, 10, B87)</f>
        <v>67.407242221200022</v>
      </c>
      <c r="C109" s="773">
        <f t="shared" ref="C109:R109" si="46">IF(C87&lt;10, 10, C87)</f>
        <v>67.407242221200022</v>
      </c>
      <c r="D109" s="773">
        <f t="shared" si="46"/>
        <v>56.959243621802003</v>
      </c>
      <c r="E109" s="773">
        <f t="shared" si="46"/>
        <v>46.274371210492589</v>
      </c>
      <c r="F109" s="773">
        <f t="shared" si="46"/>
        <v>46.274371210492589</v>
      </c>
      <c r="G109" s="773">
        <f t="shared" si="46"/>
        <v>46.274371210492589</v>
      </c>
      <c r="H109" s="773">
        <f t="shared" si="46"/>
        <v>63.036884516967383</v>
      </c>
      <c r="I109" s="773">
        <f t="shared" si="46"/>
        <v>63.380625106564317</v>
      </c>
      <c r="J109" s="773">
        <f t="shared" si="46"/>
        <v>63.380625106564317</v>
      </c>
      <c r="K109" s="773">
        <f t="shared" si="46"/>
        <v>63.380625106564317</v>
      </c>
      <c r="L109" s="773">
        <f t="shared" si="46"/>
        <v>63.380625106564317</v>
      </c>
      <c r="M109" s="773">
        <f t="shared" si="46"/>
        <v>63.380625106564317</v>
      </c>
      <c r="N109" s="773">
        <f t="shared" si="46"/>
        <v>63.380625106564317</v>
      </c>
      <c r="O109" s="773">
        <f t="shared" si="46"/>
        <v>63.380625106564317</v>
      </c>
      <c r="P109" s="773">
        <f t="shared" si="46"/>
        <v>69.23299735129234</v>
      </c>
      <c r="Q109" s="773">
        <f t="shared" si="46"/>
        <v>69.231443738893859</v>
      </c>
      <c r="R109" s="774">
        <f t="shared" si="46"/>
        <v>69.231443738893859</v>
      </c>
    </row>
    <row r="110" spans="1:18" ht="13.9" x14ac:dyDescent="0.25">
      <c r="A110" s="759">
        <v>2023</v>
      </c>
      <c r="B110" s="429">
        <f t="shared" ref="B110:R124" si="47">IF(B88&lt;10, 10, B88)</f>
        <v>66.690012248099436</v>
      </c>
      <c r="C110" s="429">
        <f t="shared" si="47"/>
        <v>66.69252497618848</v>
      </c>
      <c r="D110" s="429">
        <f t="shared" si="47"/>
        <v>53.854876511220652</v>
      </c>
      <c r="E110" s="429">
        <f t="shared" si="47"/>
        <v>41.579968296292328</v>
      </c>
      <c r="F110" s="429">
        <f t="shared" si="47"/>
        <v>41.579968296292328</v>
      </c>
      <c r="G110" s="429">
        <f t="shared" si="47"/>
        <v>41.579968296292328</v>
      </c>
      <c r="H110" s="429">
        <f t="shared" si="47"/>
        <v>61.67398653565612</v>
      </c>
      <c r="I110" s="429">
        <f t="shared" si="47"/>
        <v>61.48558078321615</v>
      </c>
      <c r="J110" s="429">
        <f t="shared" si="47"/>
        <v>61.48558078321615</v>
      </c>
      <c r="K110" s="429">
        <f t="shared" si="47"/>
        <v>61.48558078321615</v>
      </c>
      <c r="L110" s="429">
        <f t="shared" si="47"/>
        <v>61.48558078321615</v>
      </c>
      <c r="M110" s="429">
        <f t="shared" si="47"/>
        <v>61.48558078321615</v>
      </c>
      <c r="N110" s="429">
        <f t="shared" si="47"/>
        <v>61.48558078321615</v>
      </c>
      <c r="O110" s="429">
        <f t="shared" si="47"/>
        <v>61.48558078321615</v>
      </c>
      <c r="P110" s="429">
        <f t="shared" si="47"/>
        <v>69.021073067433164</v>
      </c>
      <c r="Q110" s="429">
        <f t="shared" si="47"/>
        <v>69.012424603252242</v>
      </c>
      <c r="R110" s="767">
        <f t="shared" si="47"/>
        <v>69.012424603252242</v>
      </c>
    </row>
    <row r="111" spans="1:18" ht="13.9" x14ac:dyDescent="0.25">
      <c r="A111" s="759">
        <v>2024</v>
      </c>
      <c r="B111" s="429">
        <f t="shared" si="47"/>
        <v>65.828510528706516</v>
      </c>
      <c r="C111" s="429">
        <f t="shared" si="47"/>
        <v>65.834506336983168</v>
      </c>
      <c r="D111" s="429">
        <f t="shared" si="47"/>
        <v>50.434494363344335</v>
      </c>
      <c r="E111" s="429">
        <f t="shared" si="47"/>
        <v>36.860501780689624</v>
      </c>
      <c r="F111" s="429">
        <f t="shared" si="47"/>
        <v>36.860501780689624</v>
      </c>
      <c r="G111" s="429">
        <f t="shared" si="47"/>
        <v>36.860501780689624</v>
      </c>
      <c r="H111" s="429">
        <f t="shared" si="47"/>
        <v>60.142448492376872</v>
      </c>
      <c r="I111" s="429">
        <f t="shared" si="47"/>
        <v>59.258893463027164</v>
      </c>
      <c r="J111" s="429">
        <f t="shared" si="47"/>
        <v>59.258893463027164</v>
      </c>
      <c r="K111" s="429">
        <f t="shared" si="47"/>
        <v>59.258893463027164</v>
      </c>
      <c r="L111" s="429">
        <f t="shared" si="47"/>
        <v>59.258893463027164</v>
      </c>
      <c r="M111" s="429">
        <f t="shared" si="47"/>
        <v>59.258893463027164</v>
      </c>
      <c r="N111" s="429">
        <f t="shared" si="47"/>
        <v>59.258893463027164</v>
      </c>
      <c r="O111" s="429">
        <f t="shared" si="47"/>
        <v>59.258893463027164</v>
      </c>
      <c r="P111" s="429">
        <f t="shared" si="47"/>
        <v>68.763798565596915</v>
      </c>
      <c r="Q111" s="429">
        <f t="shared" si="47"/>
        <v>68.745147311312067</v>
      </c>
      <c r="R111" s="767">
        <f t="shared" si="47"/>
        <v>68.745147311312067</v>
      </c>
    </row>
    <row r="112" spans="1:18" ht="13.9" x14ac:dyDescent="0.25">
      <c r="A112" s="759">
        <v>2025</v>
      </c>
      <c r="B112" s="429">
        <f t="shared" si="47"/>
        <v>64.807438000101115</v>
      </c>
      <c r="C112" s="429">
        <f t="shared" si="47"/>
        <v>64.818026451899073</v>
      </c>
      <c r="D112" s="429">
        <f t="shared" si="47"/>
        <v>46.772544424137628</v>
      </c>
      <c r="E112" s="429">
        <f t="shared" si="47"/>
        <v>32.284398660419917</v>
      </c>
      <c r="F112" s="429">
        <f t="shared" si="47"/>
        <v>32.284398660419917</v>
      </c>
      <c r="G112" s="429">
        <f t="shared" si="47"/>
        <v>32.284398660419917</v>
      </c>
      <c r="H112" s="429">
        <f t="shared" si="47"/>
        <v>58.442148556819191</v>
      </c>
      <c r="I112" s="429">
        <f t="shared" si="47"/>
        <v>56.704365373071198</v>
      </c>
      <c r="J112" s="429">
        <f t="shared" si="47"/>
        <v>56.704365373071198</v>
      </c>
      <c r="K112" s="429">
        <f t="shared" si="47"/>
        <v>56.704365373071198</v>
      </c>
      <c r="L112" s="429">
        <f t="shared" si="47"/>
        <v>56.704365373071198</v>
      </c>
      <c r="M112" s="429">
        <f t="shared" si="47"/>
        <v>56.704365373071198</v>
      </c>
      <c r="N112" s="429">
        <f t="shared" si="47"/>
        <v>56.704365373071198</v>
      </c>
      <c r="O112" s="429">
        <f t="shared" si="47"/>
        <v>56.704365373071198</v>
      </c>
      <c r="P112" s="429">
        <f t="shared" si="47"/>
        <v>68.454380788277732</v>
      </c>
      <c r="Q112" s="429">
        <f t="shared" si="47"/>
        <v>68.422188642103876</v>
      </c>
      <c r="R112" s="767">
        <f t="shared" si="47"/>
        <v>68.422188642103876</v>
      </c>
    </row>
    <row r="113" spans="1:18" ht="13.9" x14ac:dyDescent="0.25">
      <c r="A113" s="759">
        <v>2026</v>
      </c>
      <c r="B113" s="429">
        <f t="shared" si="47"/>
        <v>63.613289654854604</v>
      </c>
      <c r="C113" s="429">
        <f t="shared" si="47"/>
        <v>63.629690444106558</v>
      </c>
      <c r="D113" s="429">
        <f t="shared" si="47"/>
        <v>42.960213697986632</v>
      </c>
      <c r="E113" s="429">
        <f t="shared" si="47"/>
        <v>27.987155063283851</v>
      </c>
      <c r="F113" s="429">
        <f t="shared" si="47"/>
        <v>27.987155063283851</v>
      </c>
      <c r="G113" s="429">
        <f t="shared" si="47"/>
        <v>27.987155063283851</v>
      </c>
      <c r="H113" s="429">
        <f t="shared" si="47"/>
        <v>56.577479140827542</v>
      </c>
      <c r="I113" s="429">
        <f t="shared" si="47"/>
        <v>53.843838857418319</v>
      </c>
      <c r="J113" s="429">
        <f t="shared" si="47"/>
        <v>53.843838857418319</v>
      </c>
      <c r="K113" s="429">
        <f t="shared" si="47"/>
        <v>53.843838857418319</v>
      </c>
      <c r="L113" s="429">
        <f t="shared" si="47"/>
        <v>53.843838857418319</v>
      </c>
      <c r="M113" s="429">
        <f t="shared" si="47"/>
        <v>53.843838857418319</v>
      </c>
      <c r="N113" s="429">
        <f t="shared" si="47"/>
        <v>53.843838857418319</v>
      </c>
      <c r="O113" s="429">
        <f t="shared" si="47"/>
        <v>53.843838857418319</v>
      </c>
      <c r="P113" s="429">
        <f t="shared" si="47"/>
        <v>68.085581251779857</v>
      </c>
      <c r="Q113" s="429">
        <f t="shared" si="47"/>
        <v>68.0356325166712</v>
      </c>
      <c r="R113" s="767">
        <f t="shared" si="47"/>
        <v>68.0356325166712</v>
      </c>
    </row>
    <row r="114" spans="1:18" ht="13.9" x14ac:dyDescent="0.25">
      <c r="A114" s="759">
        <v>2027</v>
      </c>
      <c r="B114" s="429">
        <f t="shared" si="47"/>
        <v>62.235372087374884</v>
      </c>
      <c r="C114" s="429">
        <f t="shared" si="47"/>
        <v>62.258869327856416</v>
      </c>
      <c r="D114" s="429">
        <f t="shared" si="47"/>
        <v>39.096225423748827</v>
      </c>
      <c r="E114" s="429">
        <f t="shared" si="47"/>
        <v>24.061059744171093</v>
      </c>
      <c r="F114" s="429">
        <f t="shared" si="47"/>
        <v>24.061059744171093</v>
      </c>
      <c r="G114" s="429">
        <f t="shared" si="47"/>
        <v>24.061059744171093</v>
      </c>
      <c r="H114" s="429">
        <f t="shared" si="47"/>
        <v>54.557639986459527</v>
      </c>
      <c r="I114" s="429">
        <f t="shared" si="47"/>
        <v>50.717627144383435</v>
      </c>
      <c r="J114" s="429">
        <f t="shared" si="47"/>
        <v>50.717627144383435</v>
      </c>
      <c r="K114" s="429">
        <f t="shared" si="47"/>
        <v>50.717627144383435</v>
      </c>
      <c r="L114" s="429">
        <f t="shared" si="47"/>
        <v>50.717627144383435</v>
      </c>
      <c r="M114" s="429">
        <f t="shared" si="47"/>
        <v>50.717627144383435</v>
      </c>
      <c r="N114" s="429">
        <f t="shared" si="47"/>
        <v>50.717627144383435</v>
      </c>
      <c r="O114" s="429">
        <f t="shared" si="47"/>
        <v>50.717627144383435</v>
      </c>
      <c r="P114" s="429">
        <f t="shared" si="47"/>
        <v>67.649809706140218</v>
      </c>
      <c r="Q114" s="429">
        <f t="shared" si="47"/>
        <v>67.577181017857512</v>
      </c>
      <c r="R114" s="767">
        <f t="shared" si="47"/>
        <v>67.577181017857512</v>
      </c>
    </row>
    <row r="115" spans="1:18" ht="13.9" x14ac:dyDescent="0.25">
      <c r="A115" s="759">
        <v>2028</v>
      </c>
      <c r="B115" s="429">
        <f t="shared" si="47"/>
        <v>60.666853371181546</v>
      </c>
      <c r="C115" s="429">
        <f t="shared" si="47"/>
        <v>60.698733477766936</v>
      </c>
      <c r="D115" s="429">
        <f t="shared" si="47"/>
        <v>35.276920592810811</v>
      </c>
      <c r="E115" s="429">
        <f t="shared" si="47"/>
        <v>20.554937234887912</v>
      </c>
      <c r="F115" s="429">
        <f t="shared" si="47"/>
        <v>20.554937234887912</v>
      </c>
      <c r="G115" s="429">
        <f t="shared" si="47"/>
        <v>20.554937234887912</v>
      </c>
      <c r="H115" s="429">
        <f t="shared" si="47"/>
        <v>52.396644960012061</v>
      </c>
      <c r="I115" s="429">
        <f t="shared" si="47"/>
        <v>47.382583435273609</v>
      </c>
      <c r="J115" s="429">
        <f t="shared" si="47"/>
        <v>47.382583435273609</v>
      </c>
      <c r="K115" s="429">
        <f t="shared" si="47"/>
        <v>47.382583435273609</v>
      </c>
      <c r="L115" s="429">
        <f t="shared" si="47"/>
        <v>47.382583435273609</v>
      </c>
      <c r="M115" s="429">
        <f t="shared" si="47"/>
        <v>47.382583435273609</v>
      </c>
      <c r="N115" s="429">
        <f t="shared" si="47"/>
        <v>47.382583435273609</v>
      </c>
      <c r="O115" s="429">
        <f t="shared" si="47"/>
        <v>47.382583435273609</v>
      </c>
      <c r="P115" s="429">
        <f t="shared" si="47"/>
        <v>67.13925220724785</v>
      </c>
      <c r="Q115" s="429">
        <f t="shared" si="47"/>
        <v>67.038306580497135</v>
      </c>
      <c r="R115" s="767">
        <f t="shared" si="47"/>
        <v>67.038306580497135</v>
      </c>
    </row>
    <row r="116" spans="1:18" ht="13.9" x14ac:dyDescent="0.25">
      <c r="A116" s="759">
        <v>2029</v>
      </c>
      <c r="B116" s="429">
        <f t="shared" si="47"/>
        <v>58.905748170182569</v>
      </c>
      <c r="C116" s="429">
        <f t="shared" si="47"/>
        <v>58.947223949417129</v>
      </c>
      <c r="D116" s="429">
        <f t="shared" si="47"/>
        <v>31.587606075498474</v>
      </c>
      <c r="E116" s="429">
        <f t="shared" si="47"/>
        <v>17.480850429706308</v>
      </c>
      <c r="F116" s="429">
        <f t="shared" si="47"/>
        <v>17.480850429706308</v>
      </c>
      <c r="G116" s="429">
        <f t="shared" si="47"/>
        <v>17.480850429706308</v>
      </c>
      <c r="H116" s="429">
        <f t="shared" si="47"/>
        <v>50.1130091135919</v>
      </c>
      <c r="I116" s="429">
        <f t="shared" si="47"/>
        <v>43.907893664393704</v>
      </c>
      <c r="J116" s="429">
        <f t="shared" si="47"/>
        <v>43.907893664393704</v>
      </c>
      <c r="K116" s="429">
        <f t="shared" si="47"/>
        <v>43.907893664393704</v>
      </c>
      <c r="L116" s="429">
        <f t="shared" si="47"/>
        <v>43.907893664393704</v>
      </c>
      <c r="M116" s="429">
        <f t="shared" si="47"/>
        <v>43.907893664393704</v>
      </c>
      <c r="N116" s="429">
        <f t="shared" si="47"/>
        <v>43.907893664393704</v>
      </c>
      <c r="O116" s="429">
        <f t="shared" si="47"/>
        <v>43.907893664393704</v>
      </c>
      <c r="P116" s="429">
        <f t="shared" si="47"/>
        <v>66.546036488440549</v>
      </c>
      <c r="Q116" s="429">
        <f t="shared" si="47"/>
        <v>66.410448677444492</v>
      </c>
      <c r="R116" s="767">
        <f t="shared" si="47"/>
        <v>66.410448677444492</v>
      </c>
    </row>
    <row r="117" spans="1:18" ht="13.9" x14ac:dyDescent="0.25">
      <c r="A117" s="759">
        <v>2030</v>
      </c>
      <c r="B117" s="429">
        <f t="shared" si="47"/>
        <v>56.955722557529</v>
      </c>
      <c r="C117" s="429">
        <f t="shared" si="47"/>
        <v>57.007848827351523</v>
      </c>
      <c r="D117" s="429">
        <f t="shared" si="47"/>
        <v>28.096595957061329</v>
      </c>
      <c r="E117" s="429">
        <f t="shared" si="47"/>
        <v>14.823927398810442</v>
      </c>
      <c r="F117" s="429">
        <f t="shared" si="47"/>
        <v>14.823927398810442</v>
      </c>
      <c r="G117" s="429">
        <f t="shared" si="47"/>
        <v>14.823927398810442</v>
      </c>
      <c r="H117" s="429">
        <f t="shared" si="47"/>
        <v>47.729118044084274</v>
      </c>
      <c r="I117" s="429">
        <f t="shared" si="47"/>
        <v>40.369221013005578</v>
      </c>
      <c r="J117" s="429">
        <f t="shared" si="47"/>
        <v>40.369221013005578</v>
      </c>
      <c r="K117" s="429">
        <f t="shared" si="47"/>
        <v>40.369221013005578</v>
      </c>
      <c r="L117" s="429">
        <f t="shared" si="47"/>
        <v>40.369221013005578</v>
      </c>
      <c r="M117" s="429">
        <f t="shared" si="47"/>
        <v>40.369221013005578</v>
      </c>
      <c r="N117" s="429">
        <f t="shared" si="47"/>
        <v>40.369221013005578</v>
      </c>
      <c r="O117" s="429">
        <f t="shared" si="47"/>
        <v>40.369221013005578</v>
      </c>
      <c r="P117" s="429">
        <f t="shared" si="47"/>
        <v>65.862435838084011</v>
      </c>
      <c r="Q117" s="429">
        <f t="shared" si="47"/>
        <v>65.685256108044811</v>
      </c>
      <c r="R117" s="767">
        <f t="shared" si="47"/>
        <v>65.685256108044811</v>
      </c>
    </row>
    <row r="118" spans="1:18" ht="13.9" x14ac:dyDescent="0.25">
      <c r="A118" s="759">
        <v>2031</v>
      </c>
      <c r="B118" s="429">
        <f t="shared" si="47"/>
        <v>54.826599578519442</v>
      </c>
      <c r="C118" s="429">
        <f t="shared" si="47"/>
        <v>54.890188132354268</v>
      </c>
      <c r="D118" s="429">
        <f t="shared" si="47"/>
        <v>24.852482908544598</v>
      </c>
      <c r="E118" s="429">
        <f t="shared" si="47"/>
        <v>12.552260130613741</v>
      </c>
      <c r="F118" s="429">
        <f t="shared" si="47"/>
        <v>12.552260130613741</v>
      </c>
      <c r="G118" s="429">
        <f t="shared" si="47"/>
        <v>12.552260130613741</v>
      </c>
      <c r="H118" s="429">
        <f t="shared" si="47"/>
        <v>45.27032056116478</v>
      </c>
      <c r="I118" s="429">
        <f t="shared" si="47"/>
        <v>36.842222703422713</v>
      </c>
      <c r="J118" s="429">
        <f t="shared" si="47"/>
        <v>36.842222703422713</v>
      </c>
      <c r="K118" s="429">
        <f t="shared" si="47"/>
        <v>36.842222703422713</v>
      </c>
      <c r="L118" s="429">
        <f t="shared" si="47"/>
        <v>36.842222703422713</v>
      </c>
      <c r="M118" s="429">
        <f t="shared" si="47"/>
        <v>36.842222703422713</v>
      </c>
      <c r="N118" s="429">
        <f t="shared" si="47"/>
        <v>36.842222703422713</v>
      </c>
      <c r="O118" s="429">
        <f t="shared" si="47"/>
        <v>36.842222703422713</v>
      </c>
      <c r="P118" s="429">
        <f t="shared" si="47"/>
        <v>65.081110289756992</v>
      </c>
      <c r="Q118" s="429">
        <f t="shared" si="47"/>
        <v>64.854872844454661</v>
      </c>
      <c r="R118" s="767">
        <f t="shared" si="47"/>
        <v>64.854872844454661</v>
      </c>
    </row>
    <row r="119" spans="1:18" ht="13.9" x14ac:dyDescent="0.25">
      <c r="A119" s="759">
        <v>2032</v>
      </c>
      <c r="B119" s="429">
        <f t="shared" si="47"/>
        <v>52.534463581856478</v>
      </c>
      <c r="C119" s="429">
        <f t="shared" si="47"/>
        <v>52.610006963337227</v>
      </c>
      <c r="D119" s="429">
        <f t="shared" si="47"/>
        <v>21.88433875421266</v>
      </c>
      <c r="E119" s="429">
        <f t="shared" si="47"/>
        <v>10.625146985139823</v>
      </c>
      <c r="F119" s="429">
        <f t="shared" si="47"/>
        <v>10.625146985139823</v>
      </c>
      <c r="G119" s="429">
        <f t="shared" si="47"/>
        <v>10.625146985139823</v>
      </c>
      <c r="H119" s="429">
        <f t="shared" si="47"/>
        <v>42.763820935653406</v>
      </c>
      <c r="I119" s="429">
        <f t="shared" si="47"/>
        <v>33.396557723956697</v>
      </c>
      <c r="J119" s="429">
        <f t="shared" si="47"/>
        <v>33.396557723956697</v>
      </c>
      <c r="K119" s="429">
        <f t="shared" si="47"/>
        <v>33.396557723956697</v>
      </c>
      <c r="L119" s="429">
        <f t="shared" si="47"/>
        <v>33.396557723956697</v>
      </c>
      <c r="M119" s="429">
        <f t="shared" si="47"/>
        <v>33.396557723956697</v>
      </c>
      <c r="N119" s="429">
        <f t="shared" si="47"/>
        <v>33.396557723956697</v>
      </c>
      <c r="O119" s="429">
        <f t="shared" si="47"/>
        <v>33.396557723956697</v>
      </c>
      <c r="P119" s="429">
        <f t="shared" si="47"/>
        <v>64.195380815753424</v>
      </c>
      <c r="Q119" s="429">
        <f t="shared" si="47"/>
        <v>63.912261332033168</v>
      </c>
      <c r="R119" s="767">
        <f t="shared" si="47"/>
        <v>63.912261332033168</v>
      </c>
    </row>
    <row r="120" spans="1:18" ht="13.9" x14ac:dyDescent="0.25">
      <c r="A120" s="759">
        <v>2033</v>
      </c>
      <c r="B120" s="429">
        <f t="shared" si="47"/>
        <v>50.101300286157652</v>
      </c>
      <c r="C120" s="429">
        <f t="shared" si="47"/>
        <v>50.188914058708136</v>
      </c>
      <c r="D120" s="429">
        <f t="shared" si="47"/>
        <v>19.204021755626158</v>
      </c>
      <c r="E120" s="429">
        <f t="shared" si="47"/>
        <v>10</v>
      </c>
      <c r="F120" s="429">
        <f t="shared" si="47"/>
        <v>10</v>
      </c>
      <c r="G120" s="429">
        <f t="shared" si="47"/>
        <v>10</v>
      </c>
      <c r="H120" s="429">
        <f t="shared" si="47"/>
        <v>40.237471577365696</v>
      </c>
      <c r="I120" s="429">
        <f t="shared" si="47"/>
        <v>30.091288518358148</v>
      </c>
      <c r="J120" s="429">
        <f t="shared" si="47"/>
        <v>30.091288518358148</v>
      </c>
      <c r="K120" s="429">
        <f t="shared" si="47"/>
        <v>30.091288518358148</v>
      </c>
      <c r="L120" s="429">
        <f t="shared" si="47"/>
        <v>30.091288518358148</v>
      </c>
      <c r="M120" s="429">
        <f t="shared" si="47"/>
        <v>30.091288518358148</v>
      </c>
      <c r="N120" s="429">
        <f t="shared" si="47"/>
        <v>30.091288518358148</v>
      </c>
      <c r="O120" s="429">
        <f t="shared" si="47"/>
        <v>30.091288518358148</v>
      </c>
      <c r="P120" s="429">
        <f t="shared" si="47"/>
        <v>63.199528495293535</v>
      </c>
      <c r="Q120" s="429">
        <f t="shared" si="47"/>
        <v>62.851552354399466</v>
      </c>
      <c r="R120" s="767">
        <f t="shared" si="47"/>
        <v>62.851552354399466</v>
      </c>
    </row>
    <row r="121" spans="1:18" ht="13.9" x14ac:dyDescent="0.25">
      <c r="A121" s="759">
        <v>2034</v>
      </c>
      <c r="B121" s="429">
        <f t="shared" si="47"/>
        <v>47.554166343770724</v>
      </c>
      <c r="C121" s="429">
        <f t="shared" si="47"/>
        <v>47.653557995351889</v>
      </c>
      <c r="D121" s="429">
        <f t="shared" si="47"/>
        <v>16.809621203137194</v>
      </c>
      <c r="E121" s="429">
        <f t="shared" si="47"/>
        <v>10</v>
      </c>
      <c r="F121" s="429">
        <f t="shared" si="47"/>
        <v>10</v>
      </c>
      <c r="G121" s="429">
        <f t="shared" si="47"/>
        <v>10</v>
      </c>
      <c r="H121" s="429">
        <f t="shared" si="47"/>
        <v>37.718576144131873</v>
      </c>
      <c r="I121" s="429">
        <f t="shared" si="47"/>
        <v>26.972157960057832</v>
      </c>
      <c r="J121" s="429">
        <f t="shared" si="47"/>
        <v>26.972157960057832</v>
      </c>
      <c r="K121" s="429">
        <f t="shared" si="47"/>
        <v>26.972157960057832</v>
      </c>
      <c r="L121" s="429">
        <f t="shared" si="47"/>
        <v>26.972157960057832</v>
      </c>
      <c r="M121" s="429">
        <f t="shared" si="47"/>
        <v>26.972157960057832</v>
      </c>
      <c r="N121" s="429">
        <f t="shared" si="47"/>
        <v>26.972157960057832</v>
      </c>
      <c r="O121" s="429">
        <f t="shared" si="47"/>
        <v>26.972157960057832</v>
      </c>
      <c r="P121" s="429">
        <f t="shared" si="47"/>
        <v>62.089106558448023</v>
      </c>
      <c r="Q121" s="429">
        <f t="shared" si="47"/>
        <v>61.668405439453139</v>
      </c>
      <c r="R121" s="767">
        <f t="shared" si="47"/>
        <v>61.668405439453139</v>
      </c>
    </row>
    <row r="122" spans="1:18" ht="13.9" x14ac:dyDescent="0.25">
      <c r="A122" s="759">
        <v>2035</v>
      </c>
      <c r="B122" s="429">
        <f t="shared" si="47"/>
        <v>44.92394699966939</v>
      </c>
      <c r="C122" s="429">
        <f t="shared" si="47"/>
        <v>45.034416417133791</v>
      </c>
      <c r="D122" s="429">
        <f t="shared" si="47"/>
        <v>14.689201519015114</v>
      </c>
      <c r="E122" s="429">
        <f t="shared" si="47"/>
        <v>10</v>
      </c>
      <c r="F122" s="429">
        <f t="shared" si="47"/>
        <v>10</v>
      </c>
      <c r="G122" s="429">
        <f t="shared" si="47"/>
        <v>10</v>
      </c>
      <c r="H122" s="429">
        <f t="shared" si="47"/>
        <v>35.232805593857044</v>
      </c>
      <c r="I122" s="429">
        <f t="shared" si="47"/>
        <v>24.070763610396121</v>
      </c>
      <c r="J122" s="429">
        <f t="shared" si="47"/>
        <v>24.070763610396121</v>
      </c>
      <c r="K122" s="429">
        <f t="shared" si="47"/>
        <v>24.070763610396121</v>
      </c>
      <c r="L122" s="429">
        <f t="shared" si="47"/>
        <v>24.070763610396121</v>
      </c>
      <c r="M122" s="429">
        <f t="shared" si="47"/>
        <v>24.070763610396121</v>
      </c>
      <c r="N122" s="429">
        <f t="shared" si="47"/>
        <v>24.070763610396121</v>
      </c>
      <c r="O122" s="429">
        <f t="shared" si="47"/>
        <v>24.070763610396121</v>
      </c>
      <c r="P122" s="429">
        <f t="shared" si="47"/>
        <v>60.861249191263489</v>
      </c>
      <c r="Q122" s="429">
        <f t="shared" si="47"/>
        <v>60.360358885700734</v>
      </c>
      <c r="R122" s="767">
        <f t="shared" si="47"/>
        <v>60.360358885700734</v>
      </c>
    </row>
    <row r="123" spans="1:18" ht="13.9" x14ac:dyDescent="0.25">
      <c r="A123" s="759">
        <v>2036</v>
      </c>
      <c r="B123" s="429">
        <f t="shared" si="47"/>
        <v>42.243819887284133</v>
      </c>
      <c r="C123" s="429">
        <f t="shared" si="47"/>
        <v>42.364292034588452</v>
      </c>
      <c r="D123" s="429">
        <f t="shared" si="47"/>
        <v>12.824269601625309</v>
      </c>
      <c r="E123" s="429">
        <f t="shared" si="47"/>
        <v>10</v>
      </c>
      <c r="F123" s="429">
        <f t="shared" si="47"/>
        <v>10</v>
      </c>
      <c r="G123" s="429">
        <f t="shared" si="47"/>
        <v>10</v>
      </c>
      <c r="H123" s="429">
        <f t="shared" si="47"/>
        <v>32.803308064325996</v>
      </c>
      <c r="I123" s="429">
        <f t="shared" si="47"/>
        <v>21.405298403582602</v>
      </c>
      <c r="J123" s="429">
        <f t="shared" si="47"/>
        <v>21.405298403582602</v>
      </c>
      <c r="K123" s="429">
        <f t="shared" si="47"/>
        <v>21.405298403582602</v>
      </c>
      <c r="L123" s="429">
        <f t="shared" si="47"/>
        <v>21.405298403582602</v>
      </c>
      <c r="M123" s="429">
        <f t="shared" si="47"/>
        <v>21.405298403582602</v>
      </c>
      <c r="N123" s="429">
        <f t="shared" si="47"/>
        <v>21.405298403582602</v>
      </c>
      <c r="O123" s="429">
        <f t="shared" si="47"/>
        <v>21.405298403582602</v>
      </c>
      <c r="P123" s="429">
        <f t="shared" si="47"/>
        <v>59.514957571909932</v>
      </c>
      <c r="Q123" s="429">
        <f t="shared" si="47"/>
        <v>58.927144590144408</v>
      </c>
      <c r="R123" s="767">
        <f t="shared" si="47"/>
        <v>58.927144590144408</v>
      </c>
    </row>
    <row r="124" spans="1:18" ht="13.9" x14ac:dyDescent="0.25">
      <c r="A124" s="759">
        <v>2037</v>
      </c>
      <c r="B124" s="429">
        <f t="shared" si="47"/>
        <v>39.547583815669007</v>
      </c>
      <c r="C124" s="429">
        <f t="shared" si="47"/>
        <v>39.676669758244181</v>
      </c>
      <c r="D124" s="429">
        <f t="shared" si="47"/>
        <v>11.192658251597161</v>
      </c>
      <c r="E124" s="429">
        <f t="shared" si="47"/>
        <v>10</v>
      </c>
      <c r="F124" s="429">
        <f t="shared" si="47"/>
        <v>10</v>
      </c>
      <c r="G124" s="429">
        <f t="shared" si="47"/>
        <v>10</v>
      </c>
      <c r="H124" s="429">
        <f t="shared" si="47"/>
        <v>30.450062984063479</v>
      </c>
      <c r="I124" s="429">
        <f t="shared" si="47"/>
        <v>18.982348064343618</v>
      </c>
      <c r="J124" s="429">
        <f t="shared" si="47"/>
        <v>18.982348064343618</v>
      </c>
      <c r="K124" s="429">
        <f t="shared" si="47"/>
        <v>18.982348064343618</v>
      </c>
      <c r="L124" s="429">
        <f t="shared" si="47"/>
        <v>18.982348064343618</v>
      </c>
      <c r="M124" s="429">
        <f t="shared" si="47"/>
        <v>18.982348064343618</v>
      </c>
      <c r="N124" s="429">
        <f t="shared" si="47"/>
        <v>18.982348064343618</v>
      </c>
      <c r="O124" s="429">
        <f t="shared" si="47"/>
        <v>18.982348064343618</v>
      </c>
      <c r="P124" s="429">
        <f t="shared" si="47"/>
        <v>58.051341422761823</v>
      </c>
      <c r="Q124" s="429">
        <f t="shared" si="47"/>
        <v>57.370940806342425</v>
      </c>
      <c r="R124" s="767">
        <f t="shared" si="47"/>
        <v>57.370940806342425</v>
      </c>
    </row>
    <row r="125" spans="1:18" ht="13.9" x14ac:dyDescent="0.25">
      <c r="A125" s="759">
        <v>2038</v>
      </c>
      <c r="B125" s="429">
        <f t="shared" ref="B125:R128" si="48">IF(B103&lt;10, 10, B103)</f>
        <v>36.868024684975971</v>
      </c>
      <c r="C125" s="429">
        <f t="shared" si="48"/>
        <v>37.004103388613679</v>
      </c>
      <c r="D125" s="429">
        <f t="shared" si="48"/>
        <v>10</v>
      </c>
      <c r="E125" s="429">
        <f t="shared" si="48"/>
        <v>10</v>
      </c>
      <c r="F125" s="429">
        <f t="shared" si="48"/>
        <v>10</v>
      </c>
      <c r="G125" s="429">
        <f t="shared" si="48"/>
        <v>10</v>
      </c>
      <c r="H125" s="429">
        <f t="shared" si="48"/>
        <v>28.189496887948884</v>
      </c>
      <c r="I125" s="429">
        <f t="shared" si="48"/>
        <v>16.799220585030778</v>
      </c>
      <c r="J125" s="429">
        <f t="shared" si="48"/>
        <v>16.799220585030778</v>
      </c>
      <c r="K125" s="429">
        <f t="shared" si="48"/>
        <v>16.799220585030778</v>
      </c>
      <c r="L125" s="429">
        <f t="shared" si="48"/>
        <v>16.799220585030778</v>
      </c>
      <c r="M125" s="429">
        <f t="shared" si="48"/>
        <v>16.799220585030778</v>
      </c>
      <c r="N125" s="429">
        <f t="shared" si="48"/>
        <v>16.799220585030778</v>
      </c>
      <c r="O125" s="429">
        <f t="shared" si="48"/>
        <v>16.799220585030778</v>
      </c>
      <c r="P125" s="429">
        <f t="shared" si="48"/>
        <v>56.473794031357443</v>
      </c>
      <c r="Q125" s="429">
        <f t="shared" si="48"/>
        <v>55.696536537292531</v>
      </c>
      <c r="R125" s="767">
        <f t="shared" si="48"/>
        <v>55.696536537292531</v>
      </c>
    </row>
    <row r="126" spans="1:18" ht="13.9" x14ac:dyDescent="0.25">
      <c r="A126" s="759">
        <v>2039</v>
      </c>
      <c r="B126" s="429">
        <f t="shared" si="48"/>
        <v>34.235474631795881</v>
      </c>
      <c r="C126" s="429">
        <f t="shared" si="48"/>
        <v>34.376785768236104</v>
      </c>
      <c r="D126" s="429">
        <f t="shared" si="48"/>
        <v>10</v>
      </c>
      <c r="E126" s="429">
        <f t="shared" si="48"/>
        <v>10</v>
      </c>
      <c r="F126" s="429">
        <f t="shared" si="48"/>
        <v>10</v>
      </c>
      <c r="G126" s="429">
        <f t="shared" si="48"/>
        <v>10</v>
      </c>
      <c r="H126" s="429">
        <f t="shared" si="48"/>
        <v>26.034348842236177</v>
      </c>
      <c r="I126" s="429">
        <f t="shared" si="48"/>
        <v>14.846376387588208</v>
      </c>
      <c r="J126" s="429">
        <f t="shared" si="48"/>
        <v>14.846376387588208</v>
      </c>
      <c r="K126" s="429">
        <f t="shared" si="48"/>
        <v>14.846376387588208</v>
      </c>
      <c r="L126" s="429">
        <f t="shared" si="48"/>
        <v>14.846376387588208</v>
      </c>
      <c r="M126" s="429">
        <f t="shared" si="48"/>
        <v>14.846376387588208</v>
      </c>
      <c r="N126" s="429">
        <f t="shared" si="48"/>
        <v>14.846376387588208</v>
      </c>
      <c r="O126" s="429">
        <f t="shared" si="48"/>
        <v>14.846376387588208</v>
      </c>
      <c r="P126" s="429">
        <f t="shared" si="48"/>
        <v>54.788080700171442</v>
      </c>
      <c r="Q126" s="429">
        <f t="shared" si="48"/>
        <v>53.911385005477783</v>
      </c>
      <c r="R126" s="767">
        <f t="shared" si="48"/>
        <v>53.911385005477783</v>
      </c>
    </row>
    <row r="127" spans="1:18" ht="13.9" x14ac:dyDescent="0.25">
      <c r="A127" s="759">
        <v>2040</v>
      </c>
      <c r="B127" s="429">
        <f t="shared" si="48"/>
        <v>31.676680712409738</v>
      </c>
      <c r="C127" s="429">
        <f t="shared" si="48"/>
        <v>31.821418329944805</v>
      </c>
      <c r="D127" s="429">
        <f t="shared" si="48"/>
        <v>10</v>
      </c>
      <c r="E127" s="429">
        <f t="shared" si="48"/>
        <v>10</v>
      </c>
      <c r="F127" s="429">
        <f t="shared" si="48"/>
        <v>10</v>
      </c>
      <c r="G127" s="429">
        <f t="shared" si="48"/>
        <v>10</v>
      </c>
      <c r="H127" s="429">
        <f t="shared" si="48"/>
        <v>23.993751162279345</v>
      </c>
      <c r="I127" s="429">
        <f t="shared" si="48"/>
        <v>13.109665627806692</v>
      </c>
      <c r="J127" s="429">
        <f t="shared" si="48"/>
        <v>13.109665627806692</v>
      </c>
      <c r="K127" s="429">
        <f t="shared" si="48"/>
        <v>13.109665627806692</v>
      </c>
      <c r="L127" s="429">
        <f t="shared" si="48"/>
        <v>13.109665627806692</v>
      </c>
      <c r="M127" s="429">
        <f t="shared" si="48"/>
        <v>13.109665627806692</v>
      </c>
      <c r="N127" s="429">
        <f t="shared" si="48"/>
        <v>13.109665627806692</v>
      </c>
      <c r="O127" s="429">
        <f t="shared" si="48"/>
        <v>13.109665627806692</v>
      </c>
      <c r="P127" s="429">
        <f t="shared" si="48"/>
        <v>53.0023251437661</v>
      </c>
      <c r="Q127" s="429">
        <f t="shared" si="48"/>
        <v>52.025530639510222</v>
      </c>
      <c r="R127" s="767">
        <f t="shared" si="48"/>
        <v>52.025530639510222</v>
      </c>
    </row>
    <row r="128" spans="1:18" ht="14.45" thickBot="1" x14ac:dyDescent="0.3">
      <c r="A128" s="763">
        <v>2041</v>
      </c>
      <c r="B128" s="775">
        <f t="shared" si="48"/>
        <v>29.214046517673154</v>
      </c>
      <c r="C128" s="775">
        <f t="shared" si="48"/>
        <v>29.360444713956046</v>
      </c>
      <c r="D128" s="775">
        <f t="shared" si="48"/>
        <v>10</v>
      </c>
      <c r="E128" s="775">
        <f t="shared" si="48"/>
        <v>10</v>
      </c>
      <c r="F128" s="775">
        <f t="shared" si="48"/>
        <v>10</v>
      </c>
      <c r="G128" s="775">
        <f t="shared" si="48"/>
        <v>10</v>
      </c>
      <c r="H128" s="775">
        <f t="shared" si="48"/>
        <v>22.073477934080188</v>
      </c>
      <c r="I128" s="775">
        <f t="shared" si="48"/>
        <v>11.572213307487802</v>
      </c>
      <c r="J128" s="775">
        <f t="shared" si="48"/>
        <v>11.572213307487802</v>
      </c>
      <c r="K128" s="775">
        <f t="shared" si="48"/>
        <v>11.572213307487802</v>
      </c>
      <c r="L128" s="775">
        <f t="shared" si="48"/>
        <v>11.572213307487802</v>
      </c>
      <c r="M128" s="775">
        <f t="shared" si="48"/>
        <v>11.572213307487802</v>
      </c>
      <c r="N128" s="775">
        <f t="shared" si="48"/>
        <v>11.572213307487802</v>
      </c>
      <c r="O128" s="775">
        <f t="shared" si="48"/>
        <v>11.572213307487802</v>
      </c>
      <c r="P128" s="775">
        <f t="shared" si="48"/>
        <v>51.126885289646083</v>
      </c>
      <c r="Q128" s="775">
        <f t="shared" si="48"/>
        <v>50.051403808442792</v>
      </c>
      <c r="R128" s="776">
        <f t="shared" si="48"/>
        <v>50.051403808442792</v>
      </c>
    </row>
    <row r="130" spans="1:18" ht="14.45" thickBot="1" x14ac:dyDescent="0.3">
      <c r="A130" s="901" t="s">
        <v>625</v>
      </c>
      <c r="B130" s="901"/>
      <c r="C130" s="901"/>
      <c r="D130" s="901"/>
      <c r="E130" s="901"/>
      <c r="F130" s="901"/>
      <c r="G130" s="901"/>
      <c r="H130" s="901"/>
      <c r="I130" s="901"/>
      <c r="J130" s="901"/>
      <c r="K130" s="901"/>
      <c r="L130" s="901"/>
      <c r="M130" s="901"/>
      <c r="N130" s="901"/>
      <c r="O130" s="901"/>
      <c r="P130" s="901"/>
      <c r="Q130" s="901"/>
      <c r="R130" s="901"/>
    </row>
    <row r="131" spans="1:18" ht="13.9" x14ac:dyDescent="0.25">
      <c r="A131" s="787">
        <v>2022</v>
      </c>
      <c r="B131" s="788">
        <f t="shared" ref="B131:R131" si="49">B$4/B109</f>
        <v>2.4275783765100975E-3</v>
      </c>
      <c r="C131" s="789">
        <f t="shared" si="49"/>
        <v>2.360145643829261E-4</v>
      </c>
      <c r="D131" s="789">
        <f t="shared" si="49"/>
        <v>1.7556412908847598E-2</v>
      </c>
      <c r="E131" s="789">
        <f t="shared" si="49"/>
        <v>6.1392710837417557E-3</v>
      </c>
      <c r="F131" s="789">
        <f t="shared" si="49"/>
        <v>1.5814762311718761E-2</v>
      </c>
      <c r="G131" s="789">
        <f t="shared" si="49"/>
        <v>6.1392710837417557E-3</v>
      </c>
      <c r="H131" s="789">
        <f t="shared" si="49"/>
        <v>6.3454912638065677E-3</v>
      </c>
      <c r="I131" s="789">
        <f t="shared" si="49"/>
        <v>1.8287779698323964E-3</v>
      </c>
      <c r="J131" s="789">
        <f t="shared" si="49"/>
        <v>2.653520975835242E-3</v>
      </c>
      <c r="K131" s="789">
        <f t="shared" si="49"/>
        <v>1.8287779698323964E-3</v>
      </c>
      <c r="L131" s="789">
        <f t="shared" si="49"/>
        <v>7.8888461443750429E-3</v>
      </c>
      <c r="M131" s="789">
        <f t="shared" si="49"/>
        <v>4.4822989456676388E-3</v>
      </c>
      <c r="N131" s="789">
        <f t="shared" si="49"/>
        <v>5.7373426504545777E-3</v>
      </c>
      <c r="O131" s="789">
        <f t="shared" si="49"/>
        <v>4.4822989456676388E-3</v>
      </c>
      <c r="P131" s="789">
        <f t="shared" si="49"/>
        <v>5.7775918319753839E-3</v>
      </c>
      <c r="Q131" s="789">
        <f t="shared" si="49"/>
        <v>4.1034953736102482E-3</v>
      </c>
      <c r="R131" s="790">
        <f t="shared" si="49"/>
        <v>5.7777214860432287E-3</v>
      </c>
    </row>
    <row r="132" spans="1:18" ht="13.9" x14ac:dyDescent="0.25">
      <c r="A132" s="791">
        <v>2023</v>
      </c>
      <c r="B132" s="792">
        <f t="shared" ref="B132:R132" si="50">B$4/B110</f>
        <v>2.453686213575812E-3</v>
      </c>
      <c r="C132" s="793">
        <f t="shared" si="50"/>
        <v>2.3854383853019509E-4</v>
      </c>
      <c r="D132" s="793">
        <f t="shared" si="50"/>
        <v>1.8568420629312004E-2</v>
      </c>
      <c r="E132" s="793">
        <f t="shared" si="50"/>
        <v>6.83239840556207E-3</v>
      </c>
      <c r="F132" s="793">
        <f t="shared" si="50"/>
        <v>1.7600258292727891E-2</v>
      </c>
      <c r="G132" s="793">
        <f t="shared" si="50"/>
        <v>6.83239840556207E-3</v>
      </c>
      <c r="H132" s="793">
        <f t="shared" si="50"/>
        <v>6.4857166281726336E-3</v>
      </c>
      <c r="I132" s="793">
        <f t="shared" si="50"/>
        <v>1.8851426534907329E-3</v>
      </c>
      <c r="J132" s="793">
        <f t="shared" si="50"/>
        <v>2.7353050266336124E-3</v>
      </c>
      <c r="K132" s="793">
        <f t="shared" si="50"/>
        <v>1.8851426534907329E-3</v>
      </c>
      <c r="L132" s="793">
        <f t="shared" si="50"/>
        <v>8.1319879170188483E-3</v>
      </c>
      <c r="M132" s="793">
        <f t="shared" si="50"/>
        <v>4.6204476801243455E-3</v>
      </c>
      <c r="N132" s="793">
        <f t="shared" si="50"/>
        <v>5.914173030559162E-3</v>
      </c>
      <c r="O132" s="793">
        <f t="shared" si="50"/>
        <v>4.6204476801243455E-3</v>
      </c>
      <c r="P132" s="793">
        <f t="shared" si="50"/>
        <v>5.7953315157705894E-3</v>
      </c>
      <c r="Q132" s="793">
        <f t="shared" si="50"/>
        <v>4.1165183041188382E-3</v>
      </c>
      <c r="R132" s="794">
        <f t="shared" si="50"/>
        <v>5.7960577721993239E-3</v>
      </c>
    </row>
    <row r="133" spans="1:18" ht="13.9" x14ac:dyDescent="0.25">
      <c r="A133" s="791">
        <v>2024</v>
      </c>
      <c r="B133" s="792">
        <f t="shared" ref="B133:R133" si="51">B$4/B111</f>
        <v>2.4857977542269475E-3</v>
      </c>
      <c r="C133" s="793">
        <f t="shared" si="51"/>
        <v>2.4165277138493287E-4</v>
      </c>
      <c r="D133" s="793">
        <f t="shared" si="51"/>
        <v>1.9827699526354277E-2</v>
      </c>
      <c r="E133" s="793">
        <f t="shared" si="51"/>
        <v>7.7071904984141555E-3</v>
      </c>
      <c r="F133" s="793">
        <f t="shared" si="51"/>
        <v>1.9853722723914863E-2</v>
      </c>
      <c r="G133" s="793">
        <f t="shared" si="51"/>
        <v>7.7071904984141555E-3</v>
      </c>
      <c r="H133" s="793">
        <f t="shared" si="51"/>
        <v>6.6508765443877883E-3</v>
      </c>
      <c r="I133" s="793">
        <f t="shared" si="51"/>
        <v>1.9559779829741329E-3</v>
      </c>
      <c r="J133" s="793">
        <f t="shared" si="51"/>
        <v>2.8380857007859971E-3</v>
      </c>
      <c r="K133" s="793">
        <f t="shared" si="51"/>
        <v>1.9559779829741329E-3</v>
      </c>
      <c r="L133" s="793">
        <f t="shared" si="51"/>
        <v>8.4375520834178291E-3</v>
      </c>
      <c r="M133" s="793">
        <f t="shared" si="51"/>
        <v>4.7940636837601304E-3</v>
      </c>
      <c r="N133" s="793">
        <f t="shared" si="51"/>
        <v>6.1364015152129666E-3</v>
      </c>
      <c r="O133" s="793">
        <f t="shared" si="51"/>
        <v>4.7940636837601304E-3</v>
      </c>
      <c r="P133" s="793">
        <f t="shared" si="51"/>
        <v>5.8170143061311809E-3</v>
      </c>
      <c r="Q133" s="793">
        <f t="shared" si="51"/>
        <v>4.1325230972944866E-3</v>
      </c>
      <c r="R133" s="794">
        <f t="shared" si="51"/>
        <v>5.8185925209906378E-3</v>
      </c>
    </row>
    <row r="134" spans="1:18" ht="13.9" x14ac:dyDescent="0.25">
      <c r="A134" s="791">
        <v>2025</v>
      </c>
      <c r="B134" s="792">
        <f t="shared" ref="B134:R134" si="52">B$4/B112</f>
        <v>2.5249627000547116E-3</v>
      </c>
      <c r="C134" s="793">
        <f t="shared" si="52"/>
        <v>2.4544238354583215E-4</v>
      </c>
      <c r="D134" s="793">
        <f t="shared" si="52"/>
        <v>2.1380064144723671E-2</v>
      </c>
      <c r="E134" s="793">
        <f t="shared" si="52"/>
        <v>8.7996345256137407E-3</v>
      </c>
      <c r="F134" s="793">
        <f t="shared" si="52"/>
        <v>2.2667858537980996E-2</v>
      </c>
      <c r="G134" s="793">
        <f t="shared" si="52"/>
        <v>8.7996345256137407E-3</v>
      </c>
      <c r="H134" s="793">
        <f t="shared" si="52"/>
        <v>6.8443753331742787E-3</v>
      </c>
      <c r="I134" s="793">
        <f t="shared" si="52"/>
        <v>2.0440946679589492E-3</v>
      </c>
      <c r="J134" s="793">
        <f t="shared" si="52"/>
        <v>2.9659412829208284E-3</v>
      </c>
      <c r="K134" s="793">
        <f t="shared" si="52"/>
        <v>2.0440946679589492E-3</v>
      </c>
      <c r="L134" s="793">
        <f t="shared" si="52"/>
        <v>8.8176632735484078E-3</v>
      </c>
      <c r="M134" s="793">
        <f t="shared" si="52"/>
        <v>5.0100359508797781E-3</v>
      </c>
      <c r="N134" s="793">
        <f t="shared" si="52"/>
        <v>6.4128460171261155E-3</v>
      </c>
      <c r="O134" s="793">
        <f t="shared" si="52"/>
        <v>5.0100359508797781E-3</v>
      </c>
      <c r="P134" s="793">
        <f t="shared" si="52"/>
        <v>5.8433075486747643E-3</v>
      </c>
      <c r="Q134" s="793">
        <f t="shared" si="52"/>
        <v>4.1520289650029199E-3</v>
      </c>
      <c r="R134" s="794">
        <f t="shared" si="52"/>
        <v>5.8460567827241117E-3</v>
      </c>
    </row>
    <row r="135" spans="1:18" ht="13.9" x14ac:dyDescent="0.25">
      <c r="A135" s="791">
        <v>2026</v>
      </c>
      <c r="B135" s="792">
        <f t="shared" ref="B135:R135" si="53">B$4/B113</f>
        <v>2.5723612868349096E-3</v>
      </c>
      <c r="C135" s="793">
        <f t="shared" si="53"/>
        <v>2.5002621886186503E-4</v>
      </c>
      <c r="D135" s="793">
        <f t="shared" si="53"/>
        <v>2.3277351621900005E-2</v>
      </c>
      <c r="E135" s="793">
        <f t="shared" si="53"/>
        <v>1.015076053455701E-2</v>
      </c>
      <c r="F135" s="793">
        <f t="shared" si="53"/>
        <v>2.6148359137018858E-2</v>
      </c>
      <c r="G135" s="793">
        <f t="shared" si="53"/>
        <v>1.015076053455701E-2</v>
      </c>
      <c r="H135" s="793">
        <f t="shared" si="53"/>
        <v>7.0699509075750127E-3</v>
      </c>
      <c r="I135" s="793">
        <f t="shared" si="53"/>
        <v>2.1526899524386637E-3</v>
      </c>
      <c r="J135" s="793">
        <f t="shared" si="53"/>
        <v>3.1235109113815903E-3</v>
      </c>
      <c r="K135" s="793">
        <f t="shared" si="53"/>
        <v>2.1526899524386637E-3</v>
      </c>
      <c r="L135" s="793">
        <f t="shared" si="53"/>
        <v>9.2861135203236474E-3</v>
      </c>
      <c r="M135" s="793">
        <f t="shared" si="53"/>
        <v>5.276200863820254E-3</v>
      </c>
      <c r="N135" s="793">
        <f t="shared" si="53"/>
        <v>6.7535371056899251E-3</v>
      </c>
      <c r="O135" s="793">
        <f t="shared" si="53"/>
        <v>5.276200863820254E-3</v>
      </c>
      <c r="P135" s="793">
        <f t="shared" si="53"/>
        <v>5.8749590243021305E-3</v>
      </c>
      <c r="Q135" s="793">
        <f t="shared" si="53"/>
        <v>4.175619430322729E-3</v>
      </c>
      <c r="R135" s="794">
        <f t="shared" si="53"/>
        <v>5.879272157894402E-3</v>
      </c>
    </row>
    <row r="136" spans="1:18" x14ac:dyDescent="0.25">
      <c r="A136" s="791">
        <v>2027</v>
      </c>
      <c r="B136" s="792">
        <f t="shared" ref="B136:R136" si="54">B$4/B114</f>
        <v>2.6293144581288528E-3</v>
      </c>
      <c r="C136" s="793">
        <f t="shared" si="54"/>
        <v>2.5553131755916292E-4</v>
      </c>
      <c r="D136" s="793">
        <f t="shared" si="54"/>
        <v>2.5577916772306988E-2</v>
      </c>
      <c r="E136" s="793">
        <f t="shared" si="54"/>
        <v>1.1807082153134651E-2</v>
      </c>
      <c r="F136" s="793">
        <f t="shared" si="54"/>
        <v>3.0415043626474861E-2</v>
      </c>
      <c r="G136" s="793">
        <f t="shared" si="54"/>
        <v>1.1807082153134651E-2</v>
      </c>
      <c r="H136" s="793">
        <f t="shared" si="54"/>
        <v>7.3316954343933252E-3</v>
      </c>
      <c r="I136" s="793">
        <f t="shared" si="54"/>
        <v>2.2853807923450317E-3</v>
      </c>
      <c r="J136" s="793">
        <f t="shared" si="54"/>
        <v>3.316042718304556E-3</v>
      </c>
      <c r="K136" s="793">
        <f t="shared" si="54"/>
        <v>2.2853807923450317E-3</v>
      </c>
      <c r="L136" s="793">
        <f t="shared" si="54"/>
        <v>9.8585053787432746E-3</v>
      </c>
      <c r="M136" s="793">
        <f t="shared" si="54"/>
        <v>5.6014235106495881E-3</v>
      </c>
      <c r="N136" s="793">
        <f t="shared" si="54"/>
        <v>7.1698220936314725E-3</v>
      </c>
      <c r="O136" s="793">
        <f t="shared" si="54"/>
        <v>5.6014235106495881E-3</v>
      </c>
      <c r="P136" s="793">
        <f t="shared" si="54"/>
        <v>5.9128030328176092E-3</v>
      </c>
      <c r="Q136" s="793">
        <f t="shared" si="54"/>
        <v>4.203947320854314E-3</v>
      </c>
      <c r="R136" s="794">
        <f t="shared" si="54"/>
        <v>5.9191578277628743E-3</v>
      </c>
    </row>
    <row r="137" spans="1:18" x14ac:dyDescent="0.25">
      <c r="A137" s="791">
        <v>2028</v>
      </c>
      <c r="B137" s="792">
        <f t="shared" ref="B137:R137" si="55">B$4/B115</f>
        <v>2.6972943962525588E-3</v>
      </c>
      <c r="C137" s="793">
        <f t="shared" si="55"/>
        <v>2.620992234527954E-4</v>
      </c>
      <c r="D137" s="793">
        <f t="shared" si="55"/>
        <v>2.8347145476291743E-2</v>
      </c>
      <c r="E137" s="793">
        <f t="shared" si="55"/>
        <v>1.3821054564385697E-2</v>
      </c>
      <c r="F137" s="793">
        <f t="shared" si="55"/>
        <v>3.5603036557857556E-2</v>
      </c>
      <c r="G137" s="793">
        <f t="shared" si="55"/>
        <v>1.3821054564385697E-2</v>
      </c>
      <c r="H137" s="793">
        <f t="shared" si="55"/>
        <v>7.6340765769501275E-3</v>
      </c>
      <c r="I137" s="793">
        <f t="shared" si="55"/>
        <v>2.4462383117507106E-3</v>
      </c>
      <c r="J137" s="793">
        <f t="shared" si="55"/>
        <v>3.5494438248931883E-3</v>
      </c>
      <c r="K137" s="793">
        <f t="shared" si="55"/>
        <v>2.4462383117507106E-3</v>
      </c>
      <c r="L137" s="793">
        <f t="shared" si="55"/>
        <v>1.0552400560493263E-2</v>
      </c>
      <c r="M137" s="793">
        <f t="shared" si="55"/>
        <v>5.9956821366438998E-3</v>
      </c>
      <c r="N137" s="793">
        <f t="shared" si="55"/>
        <v>7.6744731349041913E-3</v>
      </c>
      <c r="O137" s="793">
        <f t="shared" si="55"/>
        <v>5.9956821366438998E-3</v>
      </c>
      <c r="P137" s="793">
        <f t="shared" si="55"/>
        <v>5.9577666841636196E-3</v>
      </c>
      <c r="Q137" s="793">
        <f t="shared" si="55"/>
        <v>4.2377399367894714E-3</v>
      </c>
      <c r="R137" s="794">
        <f t="shared" si="55"/>
        <v>5.9667378309995753E-3</v>
      </c>
    </row>
    <row r="138" spans="1:18" x14ac:dyDescent="0.25">
      <c r="A138" s="791">
        <v>2029</v>
      </c>
      <c r="B138" s="792">
        <f t="shared" ref="B138:R138" si="56">B$4/B116</f>
        <v>2.7779354090131823E-3</v>
      </c>
      <c r="C138" s="793">
        <f t="shared" si="56"/>
        <v>2.6988702509116576E-4</v>
      </c>
      <c r="D138" s="793">
        <f t="shared" si="56"/>
        <v>3.1657986287719E-2</v>
      </c>
      <c r="E138" s="793">
        <f t="shared" si="56"/>
        <v>1.6251549673357742E-2</v>
      </c>
      <c r="F138" s="793">
        <f t="shared" si="56"/>
        <v>4.1863991958569539E-2</v>
      </c>
      <c r="G138" s="793">
        <f t="shared" si="56"/>
        <v>1.6251549673357742E-2</v>
      </c>
      <c r="H138" s="793">
        <f t="shared" si="56"/>
        <v>7.9819593170570562E-3</v>
      </c>
      <c r="I138" s="793">
        <f t="shared" si="56"/>
        <v>2.6398235313912417E-3</v>
      </c>
      <c r="J138" s="793">
        <f t="shared" si="56"/>
        <v>3.8303321828029781E-3</v>
      </c>
      <c r="K138" s="793">
        <f t="shared" si="56"/>
        <v>2.6398235313912417E-3</v>
      </c>
      <c r="L138" s="793">
        <f t="shared" si="56"/>
        <v>1.1387474056981827E-2</v>
      </c>
      <c r="M138" s="793">
        <f t="shared" si="56"/>
        <v>6.4701557141942203E-3</v>
      </c>
      <c r="N138" s="793">
        <f t="shared" si="56"/>
        <v>8.281799314168602E-3</v>
      </c>
      <c r="O138" s="793">
        <f t="shared" si="56"/>
        <v>6.4701557141942203E-3</v>
      </c>
      <c r="P138" s="793">
        <f t="shared" si="56"/>
        <v>6.0108763963648299E-3</v>
      </c>
      <c r="Q138" s="793">
        <f t="shared" si="56"/>
        <v>4.2778043929613922E-3</v>
      </c>
      <c r="R138" s="794">
        <f t="shared" si="56"/>
        <v>6.0231485852896395E-3</v>
      </c>
    </row>
    <row r="139" spans="1:18" x14ac:dyDescent="0.25">
      <c r="A139" s="791">
        <v>2030</v>
      </c>
      <c r="B139" s="792">
        <f t="shared" ref="B139:R139" si="57">B$4/B117</f>
        <v>2.8730451706776299E-3</v>
      </c>
      <c r="C139" s="793">
        <f t="shared" si="57"/>
        <v>2.7906843068700325E-4</v>
      </c>
      <c r="D139" s="793">
        <f t="shared" si="57"/>
        <v>3.5591500177752908E-2</v>
      </c>
      <c r="E139" s="793">
        <f t="shared" si="57"/>
        <v>1.9164348384066304E-2</v>
      </c>
      <c r="F139" s="793">
        <f t="shared" si="57"/>
        <v>4.9367361437354797E-2</v>
      </c>
      <c r="G139" s="793">
        <f t="shared" si="57"/>
        <v>1.9164348384066304E-2</v>
      </c>
      <c r="H139" s="793">
        <f t="shared" si="57"/>
        <v>8.3806283541746178E-3</v>
      </c>
      <c r="I139" s="793">
        <f t="shared" si="57"/>
        <v>2.8712243635255924E-3</v>
      </c>
      <c r="J139" s="793">
        <f t="shared" si="57"/>
        <v>4.1660902529587025E-3</v>
      </c>
      <c r="K139" s="793">
        <f t="shared" si="57"/>
        <v>2.8712243635255924E-3</v>
      </c>
      <c r="L139" s="793">
        <f t="shared" si="57"/>
        <v>1.2385673725012359E-2</v>
      </c>
      <c r="M139" s="793">
        <f t="shared" si="57"/>
        <v>7.0373146164842953E-3</v>
      </c>
      <c r="N139" s="793">
        <f t="shared" si="57"/>
        <v>9.0077627090998976E-3</v>
      </c>
      <c r="O139" s="793">
        <f t="shared" si="57"/>
        <v>7.0373146164842953E-3</v>
      </c>
      <c r="P139" s="793">
        <f t="shared" si="57"/>
        <v>6.0732645993136162E-3</v>
      </c>
      <c r="Q139" s="793">
        <f t="shared" si="57"/>
        <v>4.3250331341269602E-3</v>
      </c>
      <c r="R139" s="794">
        <f t="shared" si="57"/>
        <v>6.0896466528507602E-3</v>
      </c>
    </row>
    <row r="140" spans="1:18" x14ac:dyDescent="0.25">
      <c r="A140" s="791">
        <v>2031</v>
      </c>
      <c r="B140" s="792">
        <f t="shared" ref="B140:R140" si="58">B$4/B118</f>
        <v>2.9846163156993389E-3</v>
      </c>
      <c r="C140" s="793">
        <f t="shared" si="58"/>
        <v>2.8983487669472044E-4</v>
      </c>
      <c r="D140" s="793">
        <f t="shared" si="58"/>
        <v>4.023742833582987E-2</v>
      </c>
      <c r="E140" s="793">
        <f t="shared" si="58"/>
        <v>2.2632649908046365E-2</v>
      </c>
      <c r="F140" s="793">
        <f t="shared" si="58"/>
        <v>5.830170616312743E-2</v>
      </c>
      <c r="G140" s="793">
        <f t="shared" si="58"/>
        <v>2.2632649908046365E-2</v>
      </c>
      <c r="H140" s="793">
        <f t="shared" si="58"/>
        <v>8.8358110797903365E-3</v>
      </c>
      <c r="I140" s="793">
        <f t="shared" si="58"/>
        <v>3.1460938674126937E-3</v>
      </c>
      <c r="J140" s="793">
        <f t="shared" si="58"/>
        <v>4.5649205135007715E-3</v>
      </c>
      <c r="K140" s="793">
        <f t="shared" si="58"/>
        <v>3.1460938674126937E-3</v>
      </c>
      <c r="L140" s="793">
        <f t="shared" si="58"/>
        <v>1.3571385310407698E-2</v>
      </c>
      <c r="M140" s="793">
        <f t="shared" si="58"/>
        <v>7.7110143809134652E-3</v>
      </c>
      <c r="N140" s="793">
        <f t="shared" si="58"/>
        <v>9.8700984075692343E-3</v>
      </c>
      <c r="O140" s="793">
        <f t="shared" si="58"/>
        <v>7.7110143809134652E-3</v>
      </c>
      <c r="P140" s="793">
        <f t="shared" si="58"/>
        <v>6.1461766435622006E-3</v>
      </c>
      <c r="Q140" s="793">
        <f t="shared" si="58"/>
        <v>4.3804096227628327E-3</v>
      </c>
      <c r="R140" s="794">
        <f t="shared" si="58"/>
        <v>6.1676167488500678E-3</v>
      </c>
    </row>
    <row r="141" spans="1:18" x14ac:dyDescent="0.25">
      <c r="A141" s="791">
        <v>2032</v>
      </c>
      <c r="B141" s="792">
        <f t="shared" ref="B141:R141" si="59">B$4/B119</f>
        <v>3.114838383785797E-3</v>
      </c>
      <c r="C141" s="793">
        <f t="shared" si="59"/>
        <v>3.0239666989927616E-4</v>
      </c>
      <c r="D141" s="793">
        <f t="shared" si="59"/>
        <v>4.569477795199562E-2</v>
      </c>
      <c r="E141" s="793">
        <f t="shared" si="59"/>
        <v>2.6737598029301105E-2</v>
      </c>
      <c r="F141" s="793">
        <f t="shared" si="59"/>
        <v>6.8876052523479642E-2</v>
      </c>
      <c r="G141" s="793">
        <f t="shared" si="59"/>
        <v>2.6737598029301105E-2</v>
      </c>
      <c r="H141" s="793">
        <f t="shared" si="59"/>
        <v>9.3537011251141194E-3</v>
      </c>
      <c r="I141" s="793">
        <f t="shared" si="59"/>
        <v>3.4706897599193179E-3</v>
      </c>
      <c r="J141" s="793">
        <f t="shared" si="59"/>
        <v>5.0359027889025397E-3</v>
      </c>
      <c r="K141" s="793">
        <f t="shared" si="59"/>
        <v>3.4706897599193179E-3</v>
      </c>
      <c r="L141" s="793">
        <f t="shared" si="59"/>
        <v>1.497160288592647E-2</v>
      </c>
      <c r="M141" s="793">
        <f t="shared" si="59"/>
        <v>8.5065925488218581E-3</v>
      </c>
      <c r="N141" s="793">
        <f t="shared" si="59"/>
        <v>1.0888438462491977E-2</v>
      </c>
      <c r="O141" s="793">
        <f t="shared" si="59"/>
        <v>8.5065925488218581E-3</v>
      </c>
      <c r="P141" s="793">
        <f t="shared" si="59"/>
        <v>6.230977913318037E-3</v>
      </c>
      <c r="Q141" s="793">
        <f t="shared" si="59"/>
        <v>4.4450141986843023E-3</v>
      </c>
      <c r="R141" s="794">
        <f t="shared" si="59"/>
        <v>6.2585799917474969E-3</v>
      </c>
    </row>
    <row r="142" spans="1:18" x14ac:dyDescent="0.25">
      <c r="A142" s="791">
        <v>2033</v>
      </c>
      <c r="B142" s="792">
        <f t="shared" ref="B142:R142" si="60">B$4/B120</f>
        <v>3.2661101149419522E-3</v>
      </c>
      <c r="C142" s="793">
        <f t="shared" si="60"/>
        <v>3.1698416288667569E-4</v>
      </c>
      <c r="D142" s="793">
        <f t="shared" si="60"/>
        <v>5.2072425907715519E-2</v>
      </c>
      <c r="E142" s="793">
        <f t="shared" si="60"/>
        <v>2.8409090909090912E-2</v>
      </c>
      <c r="F142" s="793">
        <f t="shared" si="60"/>
        <v>7.3181818181818181E-2</v>
      </c>
      <c r="G142" s="793">
        <f t="shared" si="60"/>
        <v>2.8409090909090912E-2</v>
      </c>
      <c r="H142" s="793">
        <f t="shared" si="60"/>
        <v>9.9409824802462795E-3</v>
      </c>
      <c r="I142" s="793">
        <f t="shared" si="60"/>
        <v>3.8519151759944369E-3</v>
      </c>
      <c r="J142" s="793">
        <f t="shared" si="60"/>
        <v>5.5890533926193789E-3</v>
      </c>
      <c r="K142" s="793">
        <f t="shared" si="60"/>
        <v>3.8519151759944369E-3</v>
      </c>
      <c r="L142" s="793">
        <f t="shared" si="60"/>
        <v>1.6616104680760316E-2</v>
      </c>
      <c r="M142" s="793">
        <f t="shared" si="60"/>
        <v>9.4409685686138167E-3</v>
      </c>
      <c r="N142" s="793">
        <f t="shared" si="60"/>
        <v>1.2084439767825686E-2</v>
      </c>
      <c r="O142" s="793">
        <f t="shared" si="60"/>
        <v>9.4409685686138167E-3</v>
      </c>
      <c r="P142" s="793">
        <f t="shared" si="60"/>
        <v>6.3291611428681468E-3</v>
      </c>
      <c r="Q142" s="793">
        <f t="shared" si="60"/>
        <v>4.5200301098215177E-3</v>
      </c>
      <c r="R142" s="794">
        <f t="shared" si="60"/>
        <v>6.3642023946286971E-3</v>
      </c>
    </row>
    <row r="143" spans="1:18" x14ac:dyDescent="0.25">
      <c r="A143" s="791">
        <v>2034</v>
      </c>
      <c r="B143" s="792">
        <f t="shared" ref="B143:R143" si="61">B$4/B121</f>
        <v>3.4410520931737226E-3</v>
      </c>
      <c r="C143" s="793">
        <f t="shared" si="61"/>
        <v>3.3384896277089478E-4</v>
      </c>
      <c r="D143" s="793">
        <f t="shared" si="61"/>
        <v>5.9489740304996826E-2</v>
      </c>
      <c r="E143" s="793">
        <f t="shared" si="61"/>
        <v>2.8409090909090912E-2</v>
      </c>
      <c r="F143" s="793">
        <f t="shared" si="61"/>
        <v>7.3181818181818181E-2</v>
      </c>
      <c r="G143" s="793">
        <f t="shared" si="61"/>
        <v>2.8409090909090912E-2</v>
      </c>
      <c r="H143" s="793">
        <f t="shared" si="61"/>
        <v>1.0604854183029139E-2</v>
      </c>
      <c r="I143" s="793">
        <f t="shared" si="61"/>
        <v>4.2973606739489219E-3</v>
      </c>
      <c r="J143" s="793">
        <f t="shared" si="61"/>
        <v>6.235386075925887E-3</v>
      </c>
      <c r="K143" s="793">
        <f t="shared" si="61"/>
        <v>4.2973606739489219E-3</v>
      </c>
      <c r="L143" s="793">
        <f t="shared" si="61"/>
        <v>1.8537634279779665E-2</v>
      </c>
      <c r="M143" s="793">
        <f t="shared" si="61"/>
        <v>1.0532746749874811E-2</v>
      </c>
      <c r="N143" s="793">
        <f t="shared" si="61"/>
        <v>1.3481915839839756E-2</v>
      </c>
      <c r="O143" s="793">
        <f t="shared" si="61"/>
        <v>1.0532746749874811E-2</v>
      </c>
      <c r="P143" s="793">
        <f t="shared" si="61"/>
        <v>6.4423539356852745E-3</v>
      </c>
      <c r="Q143" s="793">
        <f t="shared" si="61"/>
        <v>4.6067497135114568E-3</v>
      </c>
      <c r="R143" s="794">
        <f t="shared" si="61"/>
        <v>6.4863035966241309E-3</v>
      </c>
    </row>
    <row r="144" spans="1:18" x14ac:dyDescent="0.25">
      <c r="A144" s="791">
        <v>2035</v>
      </c>
      <c r="B144" s="792">
        <f t="shared" ref="B144:R144" si="62">B$4/B122</f>
        <v>3.6425197375815595E-3</v>
      </c>
      <c r="C144" s="793">
        <f t="shared" si="62"/>
        <v>3.5326517305635908E-4</v>
      </c>
      <c r="D144" s="793">
        <f t="shared" si="62"/>
        <v>6.8077219766200625E-2</v>
      </c>
      <c r="E144" s="793">
        <f t="shared" si="62"/>
        <v>2.8409090909090912E-2</v>
      </c>
      <c r="F144" s="793">
        <f t="shared" si="62"/>
        <v>7.3181818181818181E-2</v>
      </c>
      <c r="G144" s="793">
        <f t="shared" si="62"/>
        <v>2.8409090909090912E-2</v>
      </c>
      <c r="H144" s="793">
        <f t="shared" si="62"/>
        <v>1.1353055575844954E-2</v>
      </c>
      <c r="I144" s="793">
        <f t="shared" si="62"/>
        <v>4.8153474806686223E-3</v>
      </c>
      <c r="J144" s="793">
        <f t="shared" si="62"/>
        <v>6.9869747758721183E-3</v>
      </c>
      <c r="K144" s="793">
        <f t="shared" si="62"/>
        <v>4.8153474806686223E-3</v>
      </c>
      <c r="L144" s="793">
        <f t="shared" si="62"/>
        <v>2.0772087171511702E-2</v>
      </c>
      <c r="M144" s="793">
        <f t="shared" si="62"/>
        <v>1.1802322256540742E-2</v>
      </c>
      <c r="N144" s="793">
        <f t="shared" si="62"/>
        <v>1.5106972488372148E-2</v>
      </c>
      <c r="O144" s="793">
        <f t="shared" si="62"/>
        <v>1.1802322256540742E-2</v>
      </c>
      <c r="P144" s="793">
        <f t="shared" si="62"/>
        <v>6.572326485494143E-3</v>
      </c>
      <c r="Q144" s="793">
        <f t="shared" si="62"/>
        <v>4.7065808476862746E-3</v>
      </c>
      <c r="R144" s="794">
        <f t="shared" si="62"/>
        <v>6.6268658335422743E-3</v>
      </c>
    </row>
    <row r="145" spans="1:19" x14ac:dyDescent="0.25">
      <c r="A145" s="791">
        <v>2036</v>
      </c>
      <c r="B145" s="792">
        <f t="shared" ref="B145:R145" si="63">B$4/B123</f>
        <v>3.8736166396169118E-3</v>
      </c>
      <c r="C145" s="793">
        <f t="shared" si="63"/>
        <v>3.7553066851918316E-4</v>
      </c>
      <c r="D145" s="793">
        <f t="shared" si="63"/>
        <v>7.7977150439293874E-2</v>
      </c>
      <c r="E145" s="793">
        <f t="shared" si="63"/>
        <v>2.8409090909090912E-2</v>
      </c>
      <c r="F145" s="793">
        <f t="shared" si="63"/>
        <v>7.3181818181818181E-2</v>
      </c>
      <c r="G145" s="793">
        <f t="shared" si="63"/>
        <v>2.8409090909090912E-2</v>
      </c>
      <c r="H145" s="793">
        <f t="shared" si="63"/>
        <v>1.2193892128672381E-2</v>
      </c>
      <c r="I145" s="793">
        <f t="shared" si="63"/>
        <v>5.4149719720651603E-3</v>
      </c>
      <c r="J145" s="793">
        <f t="shared" si="63"/>
        <v>7.8570181555455264E-3</v>
      </c>
      <c r="K145" s="793">
        <f t="shared" si="63"/>
        <v>5.4149719720651603E-3</v>
      </c>
      <c r="L145" s="793">
        <f t="shared" si="63"/>
        <v>2.3358702624594808E-2</v>
      </c>
      <c r="M145" s="793">
        <f t="shared" si="63"/>
        <v>1.3271990127610689E-2</v>
      </c>
      <c r="N145" s="793">
        <f t="shared" si="63"/>
        <v>1.6988147363341678E-2</v>
      </c>
      <c r="O145" s="793">
        <f t="shared" si="63"/>
        <v>1.3271990127610689E-2</v>
      </c>
      <c r="P145" s="793">
        <f t="shared" si="63"/>
        <v>6.7209994985998837E-3</v>
      </c>
      <c r="Q145" s="793">
        <f t="shared" si="63"/>
        <v>4.8210533713595799E-3</v>
      </c>
      <c r="R145" s="794">
        <f t="shared" si="63"/>
        <v>6.7880431468742876E-3</v>
      </c>
    </row>
    <row r="146" spans="1:19" x14ac:dyDescent="0.25">
      <c r="A146" s="791">
        <v>2037</v>
      </c>
      <c r="B146" s="792">
        <f t="shared" ref="B146:R146" si="64">B$4/B124</f>
        <v>4.1377082453145936E-3</v>
      </c>
      <c r="C146" s="793">
        <f t="shared" si="64"/>
        <v>4.0096840299418655E-4</v>
      </c>
      <c r="D146" s="793">
        <f t="shared" si="64"/>
        <v>8.9344280645511781E-2</v>
      </c>
      <c r="E146" s="793">
        <f t="shared" si="64"/>
        <v>2.8409090909090912E-2</v>
      </c>
      <c r="F146" s="793">
        <f t="shared" si="64"/>
        <v>7.3181818181818181E-2</v>
      </c>
      <c r="G146" s="793">
        <f t="shared" si="64"/>
        <v>2.8409090909090912E-2</v>
      </c>
      <c r="H146" s="793">
        <f t="shared" si="64"/>
        <v>1.3136261826760304E-2</v>
      </c>
      <c r="I146" s="793">
        <f t="shared" si="64"/>
        <v>6.1061513842333428E-3</v>
      </c>
      <c r="J146" s="793">
        <f t="shared" si="64"/>
        <v>8.8599059300640669E-3</v>
      </c>
      <c r="K146" s="793">
        <f t="shared" si="64"/>
        <v>6.1061513842333428E-3</v>
      </c>
      <c r="L146" s="793">
        <f t="shared" si="64"/>
        <v>2.6340260873163442E-2</v>
      </c>
      <c r="M146" s="793">
        <f t="shared" si="64"/>
        <v>1.4966057314297411E-2</v>
      </c>
      <c r="N146" s="793">
        <f t="shared" si="64"/>
        <v>1.9156553362300686E-2</v>
      </c>
      <c r="O146" s="793">
        <f t="shared" si="64"/>
        <v>1.4966057314297411E-2</v>
      </c>
      <c r="P146" s="793">
        <f t="shared" si="64"/>
        <v>6.8904523168031523E-3</v>
      </c>
      <c r="Q146" s="793">
        <f t="shared" si="64"/>
        <v>4.9518258738316268E-3</v>
      </c>
      <c r="R146" s="794">
        <f t="shared" si="64"/>
        <v>6.9721708303549304E-3</v>
      </c>
    </row>
    <row r="147" spans="1:19" x14ac:dyDescent="0.25">
      <c r="A147" s="791">
        <v>2038</v>
      </c>
      <c r="B147" s="792">
        <f t="shared" ref="B147:R147" si="65">B$4/B125</f>
        <v>4.4384358813518649E-3</v>
      </c>
      <c r="C147" s="793">
        <f t="shared" si="65"/>
        <v>4.2992774995829797E-4</v>
      </c>
      <c r="D147" s="793">
        <f t="shared" si="65"/>
        <v>0.1</v>
      </c>
      <c r="E147" s="793">
        <f t="shared" si="65"/>
        <v>2.8409090909090912E-2</v>
      </c>
      <c r="F147" s="793">
        <f t="shared" si="65"/>
        <v>7.3181818181818181E-2</v>
      </c>
      <c r="G147" s="793">
        <f t="shared" si="65"/>
        <v>2.8409090909090912E-2</v>
      </c>
      <c r="H147" s="793">
        <f t="shared" si="65"/>
        <v>1.418968212132234E-2</v>
      </c>
      <c r="I147" s="793">
        <f t="shared" si="65"/>
        <v>6.8996707509379101E-3</v>
      </c>
      <c r="J147" s="793">
        <f t="shared" si="65"/>
        <v>1.0011286971949125E-2</v>
      </c>
      <c r="K147" s="793">
        <f t="shared" si="65"/>
        <v>6.8996707509379101E-3</v>
      </c>
      <c r="L147" s="793">
        <f t="shared" si="65"/>
        <v>2.9763285592281183E-2</v>
      </c>
      <c r="M147" s="793">
        <f t="shared" si="65"/>
        <v>1.6910957722887036E-2</v>
      </c>
      <c r="N147" s="793">
        <f t="shared" si="65"/>
        <v>2.1646025885295406E-2</v>
      </c>
      <c r="O147" s="793">
        <f t="shared" si="65"/>
        <v>1.6910957722887036E-2</v>
      </c>
      <c r="P147" s="793">
        <f t="shared" si="65"/>
        <v>7.0829312402474216E-3</v>
      </c>
      <c r="Q147" s="793">
        <f t="shared" si="65"/>
        <v>5.1006925520528804E-3</v>
      </c>
      <c r="R147" s="794">
        <f t="shared" si="65"/>
        <v>7.1817751132904548E-3</v>
      </c>
    </row>
    <row r="148" spans="1:19" x14ac:dyDescent="0.25">
      <c r="A148" s="791">
        <v>2039</v>
      </c>
      <c r="B148" s="792">
        <f t="shared" ref="B148:R148" si="66">B$4/B126</f>
        <v>4.779731123820549E-3</v>
      </c>
      <c r="C148" s="793">
        <f t="shared" si="66"/>
        <v>4.627858758043281E-4</v>
      </c>
      <c r="D148" s="793">
        <f t="shared" si="66"/>
        <v>0.1</v>
      </c>
      <c r="E148" s="793">
        <f t="shared" si="66"/>
        <v>2.8409090909090912E-2</v>
      </c>
      <c r="F148" s="793">
        <f t="shared" si="66"/>
        <v>7.3181818181818181E-2</v>
      </c>
      <c r="G148" s="793">
        <f t="shared" si="66"/>
        <v>2.8409090909090912E-2</v>
      </c>
      <c r="H148" s="793">
        <f t="shared" si="66"/>
        <v>1.5364317441697254E-2</v>
      </c>
      <c r="I148" s="793">
        <f t="shared" si="66"/>
        <v>7.8072310631968509E-3</v>
      </c>
      <c r="J148" s="793">
        <f t="shared" si="66"/>
        <v>1.1328139189736608E-2</v>
      </c>
      <c r="K148" s="793">
        <f t="shared" si="66"/>
        <v>7.8072310631968509E-3</v>
      </c>
      <c r="L148" s="793">
        <f t="shared" si="66"/>
        <v>3.3678251645162888E-2</v>
      </c>
      <c r="M148" s="793">
        <f t="shared" si="66"/>
        <v>1.9135370252933461E-2</v>
      </c>
      <c r="N148" s="793">
        <f t="shared" si="66"/>
        <v>2.4493273923754829E-2</v>
      </c>
      <c r="O148" s="793">
        <f t="shared" si="66"/>
        <v>1.9135370252933461E-2</v>
      </c>
      <c r="P148" s="793">
        <f t="shared" si="66"/>
        <v>7.3008580495638412E-3</v>
      </c>
      <c r="Q148" s="793">
        <f t="shared" si="66"/>
        <v>5.2695902556026608E-3</v>
      </c>
      <c r="R148" s="794">
        <f t="shared" si="66"/>
        <v>7.4195830798885459E-3</v>
      </c>
    </row>
    <row r="149" spans="1:19" x14ac:dyDescent="0.25">
      <c r="A149" s="791">
        <v>2040</v>
      </c>
      <c r="B149" s="792">
        <f t="shared" ref="B149:R149" si="67">B$4/B127</f>
        <v>5.1658305086320815E-3</v>
      </c>
      <c r="C149" s="793">
        <f t="shared" si="67"/>
        <v>4.9994914570228408E-4</v>
      </c>
      <c r="D149" s="793">
        <f t="shared" si="67"/>
        <v>0.1</v>
      </c>
      <c r="E149" s="793">
        <f t="shared" si="67"/>
        <v>2.8409090909090912E-2</v>
      </c>
      <c r="F149" s="793">
        <f t="shared" si="67"/>
        <v>7.3181818181818181E-2</v>
      </c>
      <c r="G149" s="793">
        <f t="shared" si="67"/>
        <v>2.8409090909090912E-2</v>
      </c>
      <c r="H149" s="793">
        <f t="shared" si="67"/>
        <v>1.6671007267460593E-2</v>
      </c>
      <c r="I149" s="793">
        <f t="shared" si="67"/>
        <v>8.8414986468638903E-3</v>
      </c>
      <c r="J149" s="793">
        <f t="shared" si="67"/>
        <v>1.2828841173880938E-2</v>
      </c>
      <c r="K149" s="793">
        <f t="shared" si="67"/>
        <v>8.8414986468638903E-3</v>
      </c>
      <c r="L149" s="793">
        <f t="shared" si="67"/>
        <v>3.8139798084510894E-2</v>
      </c>
      <c r="M149" s="793">
        <f t="shared" si="67"/>
        <v>2.167033982074483E-2</v>
      </c>
      <c r="N149" s="793">
        <f t="shared" si="67"/>
        <v>2.7738034970553379E-2</v>
      </c>
      <c r="O149" s="793">
        <f t="shared" si="67"/>
        <v>2.167033982074483E-2</v>
      </c>
      <c r="P149" s="793">
        <f t="shared" si="67"/>
        <v>7.5468387266977525E-3</v>
      </c>
      <c r="Q149" s="793">
        <f t="shared" si="67"/>
        <v>5.4606056987558981E-3</v>
      </c>
      <c r="R149" s="794">
        <f t="shared" si="67"/>
        <v>7.6885328238483043E-3</v>
      </c>
    </row>
    <row r="150" spans="1:19" ht="15.75" thickBot="1" x14ac:dyDescent="0.3">
      <c r="A150" s="795">
        <v>2041</v>
      </c>
      <c r="B150" s="796">
        <f t="shared" ref="B150:R150" si="68">B$4/B128</f>
        <v>5.6012905825069854E-3</v>
      </c>
      <c r="C150" s="797">
        <f t="shared" si="68"/>
        <v>5.4185456194840126E-4</v>
      </c>
      <c r="D150" s="797">
        <f t="shared" si="68"/>
        <v>0.1</v>
      </c>
      <c r="E150" s="797">
        <f t="shared" si="68"/>
        <v>2.8409090909090912E-2</v>
      </c>
      <c r="F150" s="797">
        <f t="shared" si="68"/>
        <v>7.3181818181818181E-2</v>
      </c>
      <c r="G150" s="797">
        <f t="shared" si="68"/>
        <v>2.8409090909090912E-2</v>
      </c>
      <c r="H150" s="797">
        <f t="shared" si="68"/>
        <v>1.812129475901135E-2</v>
      </c>
      <c r="I150" s="797">
        <f t="shared" si="68"/>
        <v>1.0016155754240369E-2</v>
      </c>
      <c r="J150" s="797">
        <f t="shared" si="68"/>
        <v>1.4533245604191907E-2</v>
      </c>
      <c r="K150" s="797">
        <f t="shared" si="68"/>
        <v>1.0016155754240369E-2</v>
      </c>
      <c r="L150" s="797">
        <f t="shared" si="68"/>
        <v>4.32069463908408E-2</v>
      </c>
      <c r="M150" s="797">
        <f t="shared" si="68"/>
        <v>2.4549401358432275E-2</v>
      </c>
      <c r="N150" s="797">
        <f t="shared" si="68"/>
        <v>3.1423233738793313E-2</v>
      </c>
      <c r="O150" s="797">
        <f t="shared" si="68"/>
        <v>2.4549401358432275E-2</v>
      </c>
      <c r="P150" s="797">
        <f t="shared" si="68"/>
        <v>7.8236723738186655E-3</v>
      </c>
      <c r="Q150" s="797">
        <f t="shared" si="68"/>
        <v>5.6759828391264415E-3</v>
      </c>
      <c r="R150" s="798">
        <f t="shared" si="68"/>
        <v>7.9917838374900293E-3</v>
      </c>
    </row>
    <row r="152" spans="1:19" ht="15.75" thickBot="1" x14ac:dyDescent="0.3">
      <c r="A152" s="901" t="s">
        <v>626</v>
      </c>
      <c r="B152" s="901"/>
      <c r="C152" s="901"/>
      <c r="D152" s="901"/>
      <c r="E152" s="901"/>
      <c r="F152" s="901"/>
      <c r="G152" s="901"/>
      <c r="H152" s="901"/>
      <c r="I152" s="901"/>
      <c r="J152" s="901"/>
      <c r="K152" s="901"/>
      <c r="L152" s="901"/>
      <c r="M152" s="901"/>
      <c r="N152" s="901"/>
      <c r="O152" s="901"/>
      <c r="P152" s="901"/>
      <c r="Q152" s="901"/>
      <c r="R152" s="901"/>
      <c r="S152" s="732" t="s">
        <v>214</v>
      </c>
    </row>
    <row r="153" spans="1:19" x14ac:dyDescent="0.25">
      <c r="A153" s="787">
        <v>2022</v>
      </c>
      <c r="B153" s="788">
        <f t="shared" ref="B153:R153" si="69">B9*(1-B$31/100)*B131</f>
        <v>7.0709531919635511</v>
      </c>
      <c r="C153" s="789">
        <f t="shared" si="69"/>
        <v>0.68745378255201173</v>
      </c>
      <c r="D153" s="789">
        <f t="shared" si="69"/>
        <v>44.32116438838576</v>
      </c>
      <c r="E153" s="789">
        <f t="shared" si="69"/>
        <v>17.06005205834494</v>
      </c>
      <c r="F153" s="789">
        <f t="shared" si="69"/>
        <v>43.946694102296561</v>
      </c>
      <c r="G153" s="789">
        <f t="shared" si="69"/>
        <v>17.06005205834494</v>
      </c>
      <c r="H153" s="789">
        <f t="shared" si="69"/>
        <v>11.006127687247215</v>
      </c>
      <c r="I153" s="789">
        <f t="shared" si="69"/>
        <v>3.4218264593533974</v>
      </c>
      <c r="J153" s="789">
        <f t="shared" si="69"/>
        <v>4.9650030978853215</v>
      </c>
      <c r="K153" s="789">
        <f t="shared" si="69"/>
        <v>3.4218264593533974</v>
      </c>
      <c r="L153" s="789">
        <f t="shared" si="69"/>
        <v>14.760820020740145</v>
      </c>
      <c r="M153" s="789">
        <f t="shared" si="69"/>
        <v>8.3868295572387197</v>
      </c>
      <c r="N153" s="789">
        <f t="shared" si="69"/>
        <v>10.735141833265562</v>
      </c>
      <c r="O153" s="789">
        <f t="shared" si="69"/>
        <v>8.3868295572387197</v>
      </c>
      <c r="P153" s="789">
        <f t="shared" si="69"/>
        <v>5.0542373346120657</v>
      </c>
      <c r="Q153" s="789">
        <f t="shared" si="69"/>
        <v>3.6771011693384072</v>
      </c>
      <c r="R153" s="799">
        <f t="shared" si="69"/>
        <v>5.1773584464284772</v>
      </c>
      <c r="S153" s="800">
        <f>SUM(B153:R153)</f>
        <v>209.1394712045892</v>
      </c>
    </row>
    <row r="154" spans="1:19" x14ac:dyDescent="0.25">
      <c r="A154" s="791">
        <v>2023</v>
      </c>
      <c r="B154" s="792">
        <f t="shared" ref="B154:R154" si="70">B10*(1-B$31/100)*B132</f>
        <v>7.4634974573166328</v>
      </c>
      <c r="C154" s="793">
        <f t="shared" si="70"/>
        <v>0.72549216457909138</v>
      </c>
      <c r="D154" s="793">
        <f t="shared" si="70"/>
        <v>49.073990238560548</v>
      </c>
      <c r="E154" s="793">
        <f t="shared" si="70"/>
        <v>19.93706081140159</v>
      </c>
      <c r="F154" s="793">
        <f t="shared" si="70"/>
        <v>51.357868650170488</v>
      </c>
      <c r="G154" s="793">
        <f t="shared" si="70"/>
        <v>19.93706081140159</v>
      </c>
      <c r="H154" s="793">
        <f t="shared" si="70"/>
        <v>11.639574279074679</v>
      </c>
      <c r="I154" s="793">
        <f t="shared" si="70"/>
        <v>3.7005608254912512</v>
      </c>
      <c r="J154" s="793">
        <f t="shared" si="70"/>
        <v>5.3694411977716197</v>
      </c>
      <c r="K154" s="793">
        <f t="shared" si="70"/>
        <v>3.7005608254912512</v>
      </c>
      <c r="L154" s="793">
        <f t="shared" si="70"/>
        <v>15.963203560942654</v>
      </c>
      <c r="M154" s="793">
        <f t="shared" si="70"/>
        <v>9.0700020232628713</v>
      </c>
      <c r="N154" s="793">
        <f t="shared" si="70"/>
        <v>11.609602589776475</v>
      </c>
      <c r="O154" s="793">
        <f t="shared" si="70"/>
        <v>9.0700020232628713</v>
      </c>
      <c r="P154" s="793">
        <f t="shared" si="70"/>
        <v>5.2871724470719688</v>
      </c>
      <c r="Q154" s="793">
        <f t="shared" si="70"/>
        <v>3.8514621902823691</v>
      </c>
      <c r="R154" s="801">
        <f t="shared" si="70"/>
        <v>5.4228587639175752</v>
      </c>
      <c r="S154" s="802">
        <f t="shared" ref="S154:S172" si="71">SUM(B154:R154)</f>
        <v>233.17941085977552</v>
      </c>
    </row>
    <row r="155" spans="1:19" x14ac:dyDescent="0.25">
      <c r="A155" s="791">
        <v>2024</v>
      </c>
      <c r="B155" s="792">
        <f t="shared" ref="B155:R155" si="72">B11*(1-B$31/100)*B133</f>
        <v>7.8818131379791199</v>
      </c>
      <c r="C155" s="793">
        <f t="shared" si="72"/>
        <v>0.76601842684049659</v>
      </c>
      <c r="D155" s="793">
        <f t="shared" si="72"/>
        <v>54.749183138989089</v>
      </c>
      <c r="E155" s="793">
        <f t="shared" si="72"/>
        <v>23.562390340423342</v>
      </c>
      <c r="F155" s="793">
        <f t="shared" si="72"/>
        <v>60.696717516930526</v>
      </c>
      <c r="G155" s="793">
        <f t="shared" si="72"/>
        <v>23.562390340423342</v>
      </c>
      <c r="H155" s="793">
        <f t="shared" si="72"/>
        <v>12.336143827447962</v>
      </c>
      <c r="I155" s="793">
        <f t="shared" si="72"/>
        <v>4.0193926892425544</v>
      </c>
      <c r="J155" s="793">
        <f t="shared" si="72"/>
        <v>5.8320599804695892</v>
      </c>
      <c r="K155" s="793">
        <f t="shared" si="72"/>
        <v>4.0193926892425544</v>
      </c>
      <c r="L155" s="793">
        <f t="shared" si="72"/>
        <v>17.338556698693374</v>
      </c>
      <c r="M155" s="793">
        <f t="shared" si="72"/>
        <v>9.8514526697121436</v>
      </c>
      <c r="N155" s="793">
        <f t="shared" si="72"/>
        <v>12.609859417231544</v>
      </c>
      <c r="O155" s="793">
        <f t="shared" si="72"/>
        <v>9.8514526697121436</v>
      </c>
      <c r="P155" s="793">
        <f t="shared" si="72"/>
        <v>5.5251838831520104</v>
      </c>
      <c r="Q155" s="793">
        <f t="shared" si="72"/>
        <v>4.0297602979377105</v>
      </c>
      <c r="R155" s="801">
        <f t="shared" si="72"/>
        <v>5.6739024994962977</v>
      </c>
      <c r="S155" s="802">
        <f t="shared" si="71"/>
        <v>262.30567022392376</v>
      </c>
    </row>
    <row r="156" spans="1:19" x14ac:dyDescent="0.25">
      <c r="A156" s="791">
        <v>2025</v>
      </c>
      <c r="B156" s="792">
        <f t="shared" ref="B156:R156" si="73">B12*(1-B$31/100)*B134</f>
        <v>8.3316871966851114</v>
      </c>
      <c r="C156" s="793">
        <f t="shared" si="73"/>
        <v>0.80958937688229371</v>
      </c>
      <c r="D156" s="793">
        <f t="shared" si="73"/>
        <v>61.566482817759848</v>
      </c>
      <c r="E156" s="793">
        <f t="shared" si="73"/>
        <v>28.12692022834214</v>
      </c>
      <c r="F156" s="793">
        <f t="shared" si="73"/>
        <v>72.454946508209346</v>
      </c>
      <c r="G156" s="793">
        <f t="shared" si="73"/>
        <v>28.12692022834214</v>
      </c>
      <c r="H156" s="793">
        <f t="shared" si="73"/>
        <v>13.106856284733304</v>
      </c>
      <c r="I156" s="793">
        <f t="shared" si="73"/>
        <v>4.3883463486395886</v>
      </c>
      <c r="J156" s="793">
        <f t="shared" si="73"/>
        <v>6.3674045058692075</v>
      </c>
      <c r="K156" s="793">
        <f t="shared" si="73"/>
        <v>4.3883463486395886</v>
      </c>
      <c r="L156" s="793">
        <f t="shared" si="73"/>
        <v>18.930121503935482</v>
      </c>
      <c r="M156" s="793">
        <f t="shared" si="73"/>
        <v>10.755750854508797</v>
      </c>
      <c r="N156" s="793">
        <f t="shared" si="73"/>
        <v>13.76736109377126</v>
      </c>
      <c r="O156" s="793">
        <f t="shared" si="73"/>
        <v>10.755750854508797</v>
      </c>
      <c r="P156" s="793">
        <f t="shared" si="73"/>
        <v>5.7693743310589012</v>
      </c>
      <c r="Q156" s="793">
        <f t="shared" si="73"/>
        <v>4.2128758568458355</v>
      </c>
      <c r="R156" s="801">
        <f t="shared" si="73"/>
        <v>5.931729206438936</v>
      </c>
      <c r="S156" s="802">
        <f t="shared" si="71"/>
        <v>297.79046354517061</v>
      </c>
    </row>
    <row r="157" spans="1:19" x14ac:dyDescent="0.25">
      <c r="A157" s="791">
        <v>2026</v>
      </c>
      <c r="B157" s="792">
        <f t="shared" ref="B157:R157" si="74">B13*(1-B$31/100)*B135</f>
        <v>8.8198957604016961</v>
      </c>
      <c r="C157" s="793">
        <f t="shared" si="74"/>
        <v>0.85685669591119784</v>
      </c>
      <c r="D157" s="793">
        <f t="shared" si="74"/>
        <v>69.785377650079241</v>
      </c>
      <c r="E157" s="793">
        <f t="shared" si="74"/>
        <v>33.858385328558271</v>
      </c>
      <c r="F157" s="793">
        <f t="shared" si="74"/>
        <v>87.219200606366101</v>
      </c>
      <c r="G157" s="793">
        <f t="shared" si="74"/>
        <v>33.858385328558271</v>
      </c>
      <c r="H157" s="793">
        <f t="shared" si="74"/>
        <v>13.964209814069989</v>
      </c>
      <c r="I157" s="793">
        <f t="shared" si="74"/>
        <v>4.8193448279744651</v>
      </c>
      <c r="J157" s="793">
        <f t="shared" si="74"/>
        <v>6.9927748484335375</v>
      </c>
      <c r="K157" s="793">
        <f t="shared" si="74"/>
        <v>4.8193448279744651</v>
      </c>
      <c r="L157" s="793">
        <f t="shared" si="74"/>
        <v>20.789330630478087</v>
      </c>
      <c r="M157" s="793">
        <f t="shared" si="74"/>
        <v>11.812119676408003</v>
      </c>
      <c r="N157" s="793">
        <f t="shared" si="74"/>
        <v>15.119513185802244</v>
      </c>
      <c r="O157" s="793">
        <f t="shared" si="74"/>
        <v>11.812119676408003</v>
      </c>
      <c r="P157" s="793">
        <f t="shared" si="74"/>
        <v>6.0210290581484642</v>
      </c>
      <c r="Q157" s="793">
        <f t="shared" si="74"/>
        <v>4.4018391071965546</v>
      </c>
      <c r="R157" s="801">
        <f t="shared" si="74"/>
        <v>6.1977894629327475</v>
      </c>
      <c r="S157" s="802">
        <f t="shared" si="71"/>
        <v>341.14751648570137</v>
      </c>
    </row>
    <row r="158" spans="1:19" x14ac:dyDescent="0.25">
      <c r="A158" s="791">
        <v>2027</v>
      </c>
      <c r="B158" s="792">
        <f t="shared" ref="B158:R158" si="75">B14*(1-B$31/100)*B136</f>
        <v>9.3543245023324513</v>
      </c>
      <c r="C158" s="793">
        <f t="shared" si="75"/>
        <v>0.908578449887399</v>
      </c>
      <c r="D158" s="793">
        <f t="shared" si="75"/>
        <v>79.710212105529934</v>
      </c>
      <c r="E158" s="793">
        <f t="shared" si="75"/>
        <v>41.026416355707802</v>
      </c>
      <c r="F158" s="793">
        <f t="shared" si="75"/>
        <v>105.68404853230329</v>
      </c>
      <c r="G158" s="793">
        <f t="shared" si="75"/>
        <v>41.026416355707802</v>
      </c>
      <c r="H158" s="793">
        <f t="shared" si="75"/>
        <v>14.922323198806993</v>
      </c>
      <c r="I158" s="793">
        <f t="shared" si="75"/>
        <v>5.3264648427988073</v>
      </c>
      <c r="J158" s="793">
        <f t="shared" si="75"/>
        <v>7.7285960464139567</v>
      </c>
      <c r="K158" s="793">
        <f t="shared" si="75"/>
        <v>5.3264648427988073</v>
      </c>
      <c r="L158" s="793">
        <f t="shared" si="75"/>
        <v>22.976907165014467</v>
      </c>
      <c r="M158" s="793">
        <f t="shared" si="75"/>
        <v>13.055060889212765</v>
      </c>
      <c r="N158" s="793">
        <f t="shared" si="75"/>
        <v>16.710477938192341</v>
      </c>
      <c r="O158" s="793">
        <f t="shared" si="75"/>
        <v>13.055060889212765</v>
      </c>
      <c r="P158" s="793">
        <f t="shared" si="75"/>
        <v>6.28163746200158</v>
      </c>
      <c r="Q158" s="793">
        <f t="shared" si="75"/>
        <v>4.5978483344029497</v>
      </c>
      <c r="R158" s="801">
        <f t="shared" si="75"/>
        <v>6.4737704548393538</v>
      </c>
      <c r="S158" s="802">
        <f t="shared" si="71"/>
        <v>394.16460836516353</v>
      </c>
    </row>
    <row r="159" spans="1:19" x14ac:dyDescent="0.25">
      <c r="A159" s="791">
        <v>2028</v>
      </c>
      <c r="B159" s="792">
        <f t="shared" ref="B159:R159" si="76">B15*(1-B$31/100)*B137</f>
        <v>9.94409821512075</v>
      </c>
      <c r="C159" s="793">
        <f t="shared" si="76"/>
        <v>0.96563147692317719</v>
      </c>
      <c r="D159" s="793">
        <f t="shared" si="76"/>
        <v>91.695705036180925</v>
      </c>
      <c r="E159" s="793">
        <f t="shared" si="76"/>
        <v>49.948010929582892</v>
      </c>
      <c r="F159" s="793">
        <f t="shared" si="76"/>
        <v>128.66607615460552</v>
      </c>
      <c r="G159" s="793">
        <f t="shared" si="76"/>
        <v>49.948010929582892</v>
      </c>
      <c r="H159" s="793">
        <f t="shared" si="76"/>
        <v>15.997086928947768</v>
      </c>
      <c r="I159" s="793">
        <f t="shared" si="76"/>
        <v>5.9262131592564318</v>
      </c>
      <c r="J159" s="793">
        <f t="shared" si="76"/>
        <v>8.5988190938230584</v>
      </c>
      <c r="K159" s="793">
        <f t="shared" si="76"/>
        <v>5.9262131592564318</v>
      </c>
      <c r="L159" s="793">
        <f t="shared" si="76"/>
        <v>25.564056765419902</v>
      </c>
      <c r="M159" s="793">
        <f t="shared" si="76"/>
        <v>14.525032253079491</v>
      </c>
      <c r="N159" s="793">
        <f t="shared" si="76"/>
        <v>18.59204128394175</v>
      </c>
      <c r="O159" s="793">
        <f t="shared" si="76"/>
        <v>14.525032253079491</v>
      </c>
      <c r="P159" s="793">
        <f t="shared" si="76"/>
        <v>6.5529162192448078</v>
      </c>
      <c r="Q159" s="793">
        <f t="shared" si="76"/>
        <v>4.8022894207791218</v>
      </c>
      <c r="R159" s="801">
        <f t="shared" si="76"/>
        <v>6.7616235044570034</v>
      </c>
      <c r="S159" s="802">
        <f t="shared" si="71"/>
        <v>458.93885678328138</v>
      </c>
    </row>
    <row r="160" spans="1:19" x14ac:dyDescent="0.25">
      <c r="A160" s="791">
        <v>2029</v>
      </c>
      <c r="B160" s="792">
        <f t="shared" ref="B160:R160" si="77">B16*(1-B$31/100)*B138</f>
        <v>10.599719891819756</v>
      </c>
      <c r="C160" s="793">
        <f t="shared" si="77"/>
        <v>1.0290246810843859</v>
      </c>
      <c r="D160" s="793">
        <f t="shared" si="77"/>
        <v>106.15289368429193</v>
      </c>
      <c r="E160" s="793">
        <f t="shared" si="77"/>
        <v>60.993451582557441</v>
      </c>
      <c r="F160" s="793">
        <f t="shared" si="77"/>
        <v>157.11913127666796</v>
      </c>
      <c r="G160" s="793">
        <f t="shared" si="77"/>
        <v>60.993451582557441</v>
      </c>
      <c r="H160" s="793">
        <f t="shared" si="77"/>
        <v>17.206323204907694</v>
      </c>
      <c r="I160" s="793">
        <f t="shared" si="77"/>
        <v>6.6378251546368308</v>
      </c>
      <c r="J160" s="793">
        <f t="shared" si="77"/>
        <v>9.6313541459436376</v>
      </c>
      <c r="K160" s="793">
        <f t="shared" si="77"/>
        <v>6.6378251546368308</v>
      </c>
      <c r="L160" s="793">
        <f t="shared" si="77"/>
        <v>28.633755569021623</v>
      </c>
      <c r="M160" s="793">
        <f t="shared" si="77"/>
        <v>16.269179300580468</v>
      </c>
      <c r="N160" s="793">
        <f t="shared" si="77"/>
        <v>20.824549504743</v>
      </c>
      <c r="O160" s="793">
        <f t="shared" si="77"/>
        <v>16.269179300580468</v>
      </c>
      <c r="P160" s="793">
        <f t="shared" si="77"/>
        <v>6.8368340856084782</v>
      </c>
      <c r="Q160" s="793">
        <f t="shared" si="77"/>
        <v>5.0167568267535332</v>
      </c>
      <c r="R160" s="801">
        <f t="shared" si="77"/>
        <v>7.0635936120689742</v>
      </c>
      <c r="S160" s="802">
        <f t="shared" si="71"/>
        <v>537.91484855846056</v>
      </c>
    </row>
    <row r="161" spans="1:19" x14ac:dyDescent="0.25">
      <c r="A161" s="791">
        <v>2030</v>
      </c>
      <c r="B161" s="792">
        <f t="shared" ref="B161:R161" si="78">B17*(1-B$31/100)*B139</f>
        <v>11.333219629804033</v>
      </c>
      <c r="C161" s="793">
        <f t="shared" si="78"/>
        <v>1.0999132625599266</v>
      </c>
      <c r="D161" s="793">
        <f t="shared" si="78"/>
        <v>123.55551821969888</v>
      </c>
      <c r="E161" s="793">
        <f t="shared" si="78"/>
        <v>74.592687160360811</v>
      </c>
      <c r="F161" s="793">
        <f t="shared" si="78"/>
        <v>192.15076212508944</v>
      </c>
      <c r="G161" s="793">
        <f t="shared" si="78"/>
        <v>74.592687160360811</v>
      </c>
      <c r="H161" s="793">
        <f t="shared" si="78"/>
        <v>18.569955098033134</v>
      </c>
      <c r="I161" s="793">
        <f t="shared" si="78"/>
        <v>7.4835863821660231</v>
      </c>
      <c r="J161" s="793">
        <f t="shared" si="78"/>
        <v>10.858537103535014</v>
      </c>
      <c r="K161" s="793">
        <f t="shared" si="78"/>
        <v>7.4835863821660231</v>
      </c>
      <c r="L161" s="793">
        <f t="shared" si="78"/>
        <v>32.282137334833827</v>
      </c>
      <c r="M161" s="793">
        <f t="shared" si="78"/>
        <v>18.342123485701038</v>
      </c>
      <c r="N161" s="793">
        <f t="shared" si="78"/>
        <v>23.477918061697327</v>
      </c>
      <c r="O161" s="793">
        <f t="shared" si="78"/>
        <v>18.342123485701038</v>
      </c>
      <c r="P161" s="793">
        <f t="shared" si="78"/>
        <v>7.1356384004861839</v>
      </c>
      <c r="Q161" s="793">
        <f t="shared" si="78"/>
        <v>5.2430760488428891</v>
      </c>
      <c r="R161" s="801">
        <f t="shared" si="78"/>
        <v>7.3822510767707881</v>
      </c>
      <c r="S161" s="802">
        <f t="shared" si="71"/>
        <v>633.92572041780704</v>
      </c>
    </row>
    <row r="162" spans="1:19" x14ac:dyDescent="0.25">
      <c r="A162" s="791">
        <v>2031</v>
      </c>
      <c r="B162" s="792">
        <f t="shared" ref="B162:R162" si="79">B18*(1-B$31/100)*B140</f>
        <v>12.158313671462457</v>
      </c>
      <c r="C162" s="793">
        <f t="shared" si="79"/>
        <v>1.1796139140376933</v>
      </c>
      <c r="D162" s="793">
        <f t="shared" si="79"/>
        <v>144.44686155122531</v>
      </c>
      <c r="E162" s="793">
        <f t="shared" si="79"/>
        <v>91.242193969136451</v>
      </c>
      <c r="F162" s="793">
        <f t="shared" si="79"/>
        <v>235.03989166449549</v>
      </c>
      <c r="G162" s="793">
        <f t="shared" si="79"/>
        <v>91.242193969136451</v>
      </c>
      <c r="H162" s="793">
        <f t="shared" si="79"/>
        <v>20.11018510650381</v>
      </c>
      <c r="I162" s="793">
        <f t="shared" si="79"/>
        <v>8.489177939350288</v>
      </c>
      <c r="J162" s="793">
        <f t="shared" si="79"/>
        <v>12.317630735527869</v>
      </c>
      <c r="K162" s="793">
        <f t="shared" si="79"/>
        <v>8.489177939350288</v>
      </c>
      <c r="L162" s="793">
        <f t="shared" si="79"/>
        <v>36.61998326778555</v>
      </c>
      <c r="M162" s="793">
        <f t="shared" si="79"/>
        <v>20.806808674878155</v>
      </c>
      <c r="N162" s="793">
        <f t="shared" si="79"/>
        <v>26.632715103844035</v>
      </c>
      <c r="O162" s="793">
        <f t="shared" si="79"/>
        <v>20.806808674878155</v>
      </c>
      <c r="P162" s="793">
        <f t="shared" si="79"/>
        <v>7.4518833490398064</v>
      </c>
      <c r="Q162" s="793">
        <f t="shared" si="79"/>
        <v>5.4833276014120464</v>
      </c>
      <c r="R162" s="801">
        <f t="shared" si="79"/>
        <v>7.7205252627881604</v>
      </c>
      <c r="S162" s="802">
        <f t="shared" si="71"/>
        <v>750.23729239485192</v>
      </c>
    </row>
    <row r="163" spans="1:19" x14ac:dyDescent="0.25">
      <c r="A163" s="791">
        <v>2032</v>
      </c>
      <c r="B163" s="792">
        <f t="shared" ref="B163:R163" si="80">B19*(1-B$31/100)*B141</f>
        <v>13.090573894228751</v>
      </c>
      <c r="C163" s="793">
        <f t="shared" si="80"/>
        <v>1.2696210130037819</v>
      </c>
      <c r="D163" s="793">
        <f t="shared" si="80"/>
        <v>169.44705909340937</v>
      </c>
      <c r="E163" s="793">
        <f t="shared" si="80"/>
        <v>111.51233294812376</v>
      </c>
      <c r="F163" s="793">
        <f t="shared" si="80"/>
        <v>287.25576967436677</v>
      </c>
      <c r="G163" s="793">
        <f t="shared" si="80"/>
        <v>111.51233294812376</v>
      </c>
      <c r="H163" s="793">
        <f t="shared" si="80"/>
        <v>21.851683344439479</v>
      </c>
      <c r="I163" s="793">
        <f t="shared" si="80"/>
        <v>9.684046435644353</v>
      </c>
      <c r="J163" s="793">
        <f t="shared" si="80"/>
        <v>14.051361494856513</v>
      </c>
      <c r="K163" s="793">
        <f t="shared" si="80"/>
        <v>9.684046435644353</v>
      </c>
      <c r="L163" s="793">
        <f t="shared" si="80"/>
        <v>41.774317957681525</v>
      </c>
      <c r="M163" s="793">
        <f t="shared" si="80"/>
        <v>23.73540793050087</v>
      </c>
      <c r="N163" s="793">
        <f t="shared" si="80"/>
        <v>30.381322151041108</v>
      </c>
      <c r="O163" s="793">
        <f t="shared" si="80"/>
        <v>23.73540793050087</v>
      </c>
      <c r="P163" s="793">
        <f t="shared" si="80"/>
        <v>7.7884600346827773</v>
      </c>
      <c r="Q163" s="793">
        <f t="shared" si="80"/>
        <v>5.7398725690537651</v>
      </c>
      <c r="R163" s="801">
        <f t="shared" si="80"/>
        <v>8.0817405772277002</v>
      </c>
      <c r="S163" s="802">
        <f t="shared" si="71"/>
        <v>890.59535643252968</v>
      </c>
    </row>
    <row r="164" spans="1:19" x14ac:dyDescent="0.25">
      <c r="A164" s="791">
        <v>2033</v>
      </c>
      <c r="B164" s="792">
        <f t="shared" ref="B164:R164" si="81">B20*(1-B$31/100)*B142</f>
        <v>14.14760806127118</v>
      </c>
      <c r="C164" s="793">
        <f t="shared" si="81"/>
        <v>1.3716238395646341</v>
      </c>
      <c r="D164" s="793">
        <f t="shared" si="81"/>
        <v>199.26089310926312</v>
      </c>
      <c r="E164" s="793">
        <f t="shared" si="81"/>
        <v>122.43741028708136</v>
      </c>
      <c r="F164" s="793">
        <f t="shared" si="81"/>
        <v>315.3987688995216</v>
      </c>
      <c r="G164" s="793">
        <f t="shared" si="81"/>
        <v>122.43741028708136</v>
      </c>
      <c r="H164" s="793">
        <f t="shared" si="81"/>
        <v>23.821785601255829</v>
      </c>
      <c r="I164" s="793">
        <f t="shared" si="81"/>
        <v>11.101799351816148</v>
      </c>
      <c r="J164" s="793">
        <f t="shared" si="81"/>
        <v>16.108493177144997</v>
      </c>
      <c r="K164" s="793">
        <f t="shared" si="81"/>
        <v>11.101799351816148</v>
      </c>
      <c r="L164" s="793">
        <f t="shared" si="81"/>
        <v>47.890114850971614</v>
      </c>
      <c r="M164" s="793">
        <f t="shared" si="81"/>
        <v>27.210292528961148</v>
      </c>
      <c r="N164" s="793">
        <f t="shared" si="81"/>
        <v>34.829174437070272</v>
      </c>
      <c r="O164" s="793">
        <f t="shared" si="81"/>
        <v>27.210292528961148</v>
      </c>
      <c r="P164" s="793">
        <f t="shared" si="81"/>
        <v>8.1486284145705614</v>
      </c>
      <c r="Q164" s="793">
        <f t="shared" si="81"/>
        <v>6.0153797762376877</v>
      </c>
      <c r="R164" s="801">
        <f t="shared" si="81"/>
        <v>8.4696547249426644</v>
      </c>
      <c r="S164" s="802">
        <f t="shared" si="71"/>
        <v>996.96112922753127</v>
      </c>
    </row>
    <row r="165" spans="1:19" x14ac:dyDescent="0.25">
      <c r="A165" s="791">
        <v>2034</v>
      </c>
      <c r="B165" s="792">
        <f t="shared" ref="B165:R165" si="82">B21*(1-B$31/100)*B143</f>
        <v>15.349251142973252</v>
      </c>
      <c r="C165" s="793">
        <f t="shared" si="82"/>
        <v>1.4875248492789426</v>
      </c>
      <c r="D165" s="793">
        <f t="shared" si="82"/>
        <v>234.68608619152332</v>
      </c>
      <c r="E165" s="793">
        <f t="shared" si="82"/>
        <v>126.3913277511962</v>
      </c>
      <c r="F165" s="793">
        <f t="shared" si="82"/>
        <v>325.5840602870814</v>
      </c>
      <c r="G165" s="793">
        <f t="shared" si="82"/>
        <v>126.3913277511962</v>
      </c>
      <c r="H165" s="793">
        <f t="shared" si="82"/>
        <v>26.050701507562625</v>
      </c>
      <c r="I165" s="793">
        <f t="shared" si="82"/>
        <v>12.780626580114742</v>
      </c>
      <c r="J165" s="793">
        <f t="shared" si="82"/>
        <v>18.544438567225313</v>
      </c>
      <c r="K165" s="793">
        <f t="shared" si="82"/>
        <v>12.780626580114742</v>
      </c>
      <c r="L165" s="793">
        <f t="shared" si="82"/>
        <v>55.132114659318496</v>
      </c>
      <c r="M165" s="793">
        <f t="shared" si="82"/>
        <v>31.325065147340059</v>
      </c>
      <c r="N165" s="793">
        <f t="shared" si="82"/>
        <v>40.096083388595268</v>
      </c>
      <c r="O165" s="793">
        <f t="shared" si="82"/>
        <v>31.325065147340059</v>
      </c>
      <c r="P165" s="793">
        <f t="shared" si="82"/>
        <v>8.536051150531037</v>
      </c>
      <c r="Q165" s="793">
        <f t="shared" si="82"/>
        <v>6.3128546207001959</v>
      </c>
      <c r="R165" s="801">
        <f t="shared" si="82"/>
        <v>8.8884993059458743</v>
      </c>
      <c r="S165" s="802">
        <f t="shared" si="71"/>
        <v>1081.6617046280376</v>
      </c>
    </row>
    <row r="166" spans="1:19" x14ac:dyDescent="0.25">
      <c r="A166" s="791">
        <v>2035</v>
      </c>
      <c r="B166" s="792">
        <f t="shared" ref="B166:R166" si="83">B22*(1-B$31/100)*B144</f>
        <v>16.71776801818951</v>
      </c>
      <c r="C166" s="793">
        <f t="shared" si="83"/>
        <v>1.619459030377268</v>
      </c>
      <c r="D166" s="793">
        <f t="shared" si="83"/>
        <v>276.62210838872619</v>
      </c>
      <c r="E166" s="793">
        <f t="shared" si="83"/>
        <v>130.34524521531102</v>
      </c>
      <c r="F166" s="793">
        <f t="shared" si="83"/>
        <v>335.7693516746412</v>
      </c>
      <c r="G166" s="793">
        <f t="shared" si="83"/>
        <v>130.34524521531102</v>
      </c>
      <c r="H166" s="793">
        <f t="shared" si="83"/>
        <v>28.57173304316667</v>
      </c>
      <c r="I166" s="793">
        <f t="shared" si="83"/>
        <v>14.763748931206743</v>
      </c>
      <c r="J166" s="793">
        <f t="shared" si="83"/>
        <v>21.421910213907825</v>
      </c>
      <c r="K166" s="793">
        <f t="shared" si="83"/>
        <v>14.763748931206743</v>
      </c>
      <c r="L166" s="793">
        <f t="shared" si="83"/>
        <v>63.686760095401638</v>
      </c>
      <c r="M166" s="793">
        <f t="shared" si="83"/>
        <v>36.18565914511457</v>
      </c>
      <c r="N166" s="793">
        <f t="shared" si="83"/>
        <v>46.317643705746647</v>
      </c>
      <c r="O166" s="793">
        <f t="shared" si="83"/>
        <v>36.18565914511457</v>
      </c>
      <c r="P166" s="793">
        <f t="shared" si="83"/>
        <v>8.9548294276778027</v>
      </c>
      <c r="Q166" s="793">
        <f t="shared" si="83"/>
        <v>6.6356696168752585</v>
      </c>
      <c r="R166" s="801">
        <f t="shared" si="83"/>
        <v>9.3430228205603623</v>
      </c>
      <c r="S166" s="802">
        <f t="shared" si="71"/>
        <v>1178.2495626185353</v>
      </c>
    </row>
    <row r="167" spans="1:19" x14ac:dyDescent="0.25">
      <c r="A167" s="791">
        <v>2036</v>
      </c>
      <c r="B167" s="792">
        <f t="shared" ref="B167:R167" si="84">B23*(1-B$31/100)*B145</f>
        <v>18.278067863152348</v>
      </c>
      <c r="C167" s="793">
        <f t="shared" si="84"/>
        <v>1.7698143746421855</v>
      </c>
      <c r="D167" s="793">
        <f t="shared" si="84"/>
        <v>326.07951242832468</v>
      </c>
      <c r="E167" s="793">
        <f t="shared" si="84"/>
        <v>134.29916267942588</v>
      </c>
      <c r="F167" s="793">
        <f t="shared" si="84"/>
        <v>345.954643062201</v>
      </c>
      <c r="G167" s="793">
        <f t="shared" si="84"/>
        <v>134.29916267942588</v>
      </c>
      <c r="H167" s="793">
        <f t="shared" si="84"/>
        <v>31.421503622033317</v>
      </c>
      <c r="I167" s="793">
        <f t="shared" si="84"/>
        <v>17.099894390820602</v>
      </c>
      <c r="J167" s="793">
        <f t="shared" si="84"/>
        <v>24.81161146903381</v>
      </c>
      <c r="K167" s="793">
        <f t="shared" si="84"/>
        <v>17.099894390820602</v>
      </c>
      <c r="L167" s="793">
        <f t="shared" si="84"/>
        <v>73.764250313343766</v>
      </c>
      <c r="M167" s="793">
        <f t="shared" si="84"/>
        <v>41.911505859854415</v>
      </c>
      <c r="N167" s="793">
        <f t="shared" si="84"/>
        <v>53.646727500613643</v>
      </c>
      <c r="O167" s="793">
        <f t="shared" si="84"/>
        <v>41.911505859854415</v>
      </c>
      <c r="P167" s="793">
        <f t="shared" si="84"/>
        <v>9.4095407927661281</v>
      </c>
      <c r="Q167" s="793">
        <f t="shared" si="84"/>
        <v>6.9875966955009012</v>
      </c>
      <c r="R167" s="801">
        <f t="shared" si="84"/>
        <v>9.8385361472652679</v>
      </c>
      <c r="S167" s="802">
        <f t="shared" si="71"/>
        <v>1288.5829301290794</v>
      </c>
    </row>
    <row r="168" spans="1:19" x14ac:dyDescent="0.25">
      <c r="A168" s="791">
        <v>2037</v>
      </c>
      <c r="B168" s="792">
        <f t="shared" ref="B168:R168" si="85">B24*(1-B$31/100)*B146</f>
        <v>20.057930534834014</v>
      </c>
      <c r="C168" s="793">
        <f t="shared" si="85"/>
        <v>1.9412534911200932</v>
      </c>
      <c r="D168" s="793">
        <f t="shared" si="85"/>
        <v>384.189811436821</v>
      </c>
      <c r="E168" s="793">
        <f t="shared" si="85"/>
        <v>138.2530801435407</v>
      </c>
      <c r="F168" s="793">
        <f t="shared" si="85"/>
        <v>356.1399344497608</v>
      </c>
      <c r="G168" s="793">
        <f t="shared" si="85"/>
        <v>138.2530801435407</v>
      </c>
      <c r="H168" s="793">
        <f t="shared" si="85"/>
        <v>34.640197988370637</v>
      </c>
      <c r="I168" s="793">
        <f t="shared" si="85"/>
        <v>19.843802906120388</v>
      </c>
      <c r="J168" s="793">
        <f t="shared" si="85"/>
        <v>28.792968922606057</v>
      </c>
      <c r="K168" s="793">
        <f t="shared" si="85"/>
        <v>19.843802906120388</v>
      </c>
      <c r="L168" s="793">
        <f t="shared" si="85"/>
        <v>85.600718418558543</v>
      </c>
      <c r="M168" s="793">
        <f t="shared" si="85"/>
        <v>48.636771828726445</v>
      </c>
      <c r="N168" s="793">
        <f t="shared" si="85"/>
        <v>62.255067940769855</v>
      </c>
      <c r="O168" s="793">
        <f t="shared" si="85"/>
        <v>48.636771828726445</v>
      </c>
      <c r="P168" s="793">
        <f t="shared" si="85"/>
        <v>9.9052790641741026</v>
      </c>
      <c r="Q168" s="793">
        <f t="shared" si="85"/>
        <v>7.3728413053756503</v>
      </c>
      <c r="R168" s="801">
        <f t="shared" si="85"/>
        <v>10.380960557968915</v>
      </c>
      <c r="S168" s="802">
        <f t="shared" si="71"/>
        <v>1414.7442738671343</v>
      </c>
    </row>
    <row r="169" spans="1:19" x14ac:dyDescent="0.25">
      <c r="A169" s="791">
        <v>2038</v>
      </c>
      <c r="B169" s="792">
        <f t="shared" ref="B169:R169" si="86">B25*(1-B$31/100)*B147</f>
        <v>22.088245254531362</v>
      </c>
      <c r="C169" s="793">
        <f t="shared" si="86"/>
        <v>2.1367363917374789</v>
      </c>
      <c r="D169" s="793">
        <f t="shared" si="86"/>
        <v>441.84789473684191</v>
      </c>
      <c r="E169" s="793">
        <f t="shared" si="86"/>
        <v>142.20699760765552</v>
      </c>
      <c r="F169" s="793">
        <f t="shared" si="86"/>
        <v>366.3252258373206</v>
      </c>
      <c r="G169" s="793">
        <f t="shared" si="86"/>
        <v>142.20699760765552</v>
      </c>
      <c r="H169" s="793">
        <f t="shared" si="86"/>
        <v>38.271813157330733</v>
      </c>
      <c r="I169" s="793">
        <f t="shared" si="86"/>
        <v>23.056760479012926</v>
      </c>
      <c r="J169" s="793">
        <f t="shared" si="86"/>
        <v>33.454907361705033</v>
      </c>
      <c r="K169" s="793">
        <f t="shared" si="86"/>
        <v>23.056760479012926</v>
      </c>
      <c r="L169" s="793">
        <f t="shared" si="86"/>
        <v>99.460535399663613</v>
      </c>
      <c r="M169" s="793">
        <f t="shared" si="86"/>
        <v>56.511667840717962</v>
      </c>
      <c r="N169" s="793">
        <f t="shared" si="86"/>
        <v>72.33493483611899</v>
      </c>
      <c r="O169" s="793">
        <f t="shared" si="86"/>
        <v>56.511667840717962</v>
      </c>
      <c r="P169" s="793">
        <f t="shared" si="86"/>
        <v>10.4476963652197</v>
      </c>
      <c r="Q169" s="793">
        <f t="shared" si="86"/>
        <v>7.7960783630844519</v>
      </c>
      <c r="R169" s="801">
        <f t="shared" si="86"/>
        <v>10.976878335222906</v>
      </c>
      <c r="S169" s="802">
        <f t="shared" si="71"/>
        <v>1548.6917978935492</v>
      </c>
    </row>
    <row r="170" spans="1:19" x14ac:dyDescent="0.25">
      <c r="A170" s="791">
        <v>2039</v>
      </c>
      <c r="B170" s="792">
        <f t="shared" ref="B170:R170" si="87">B26*(1-B$31/100)*B148</f>
        <v>24.403261896436309</v>
      </c>
      <c r="C170" s="793">
        <f t="shared" si="87"/>
        <v>2.3595444777990791</v>
      </c>
      <c r="D170" s="793">
        <f t="shared" si="87"/>
        <v>453.68526315789444</v>
      </c>
      <c r="E170" s="793">
        <f t="shared" si="87"/>
        <v>146.16091507177035</v>
      </c>
      <c r="F170" s="793">
        <f t="shared" si="87"/>
        <v>376.5105172248804</v>
      </c>
      <c r="G170" s="793">
        <f t="shared" si="87"/>
        <v>146.16091507177035</v>
      </c>
      <c r="H170" s="793">
        <f t="shared" si="87"/>
        <v>42.364420633169274</v>
      </c>
      <c r="I170" s="793">
        <f t="shared" si="87"/>
        <v>26.807163340869518</v>
      </c>
      <c r="J170" s="793">
        <f t="shared" si="87"/>
        <v>38.896668376947929</v>
      </c>
      <c r="K170" s="793">
        <f t="shared" si="87"/>
        <v>26.807163340869518</v>
      </c>
      <c r="L170" s="793">
        <f t="shared" si="87"/>
        <v>115.63874382335871</v>
      </c>
      <c r="M170" s="793">
        <f t="shared" si="87"/>
        <v>65.703831717817451</v>
      </c>
      <c r="N170" s="793">
        <f t="shared" si="87"/>
        <v>84.100904598806338</v>
      </c>
      <c r="O170" s="793">
        <f t="shared" si="87"/>
        <v>65.703831717817451</v>
      </c>
      <c r="P170" s="793">
        <f t="shared" si="87"/>
        <v>11.04304733235818</v>
      </c>
      <c r="Q170" s="793">
        <f t="shared" si="87"/>
        <v>8.2624900963634076</v>
      </c>
      <c r="R170" s="801">
        <f t="shared" si="87"/>
        <v>11.633586055679677</v>
      </c>
      <c r="S170" s="802">
        <f t="shared" si="71"/>
        <v>1646.242267934608</v>
      </c>
    </row>
    <row r="171" spans="1:19" x14ac:dyDescent="0.25">
      <c r="A171" s="791">
        <v>2040</v>
      </c>
      <c r="B171" s="792">
        <f t="shared" ref="B171:R171" si="88">B27*(1-B$31/100)*B149</f>
        <v>27.040855184981456</v>
      </c>
      <c r="C171" s="793">
        <f t="shared" si="88"/>
        <v>2.6133057562530144</v>
      </c>
      <c r="D171" s="793">
        <f t="shared" si="88"/>
        <v>465.52263157894708</v>
      </c>
      <c r="E171" s="793">
        <f t="shared" si="88"/>
        <v>150.1148325358852</v>
      </c>
      <c r="F171" s="793">
        <f t="shared" si="88"/>
        <v>386.6958086124402</v>
      </c>
      <c r="G171" s="793">
        <f t="shared" si="88"/>
        <v>150.1148325358852</v>
      </c>
      <c r="H171" s="793">
        <f t="shared" si="88"/>
        <v>46.970440137069254</v>
      </c>
      <c r="I171" s="793">
        <f t="shared" si="88"/>
        <v>31.171112980508617</v>
      </c>
      <c r="J171" s="793">
        <f t="shared" si="88"/>
        <v>45.228673736424263</v>
      </c>
      <c r="K171" s="793">
        <f t="shared" si="88"/>
        <v>31.171112980508617</v>
      </c>
      <c r="L171" s="793">
        <f t="shared" si="88"/>
        <v>134.46362462180187</v>
      </c>
      <c r="M171" s="793">
        <f t="shared" si="88"/>
        <v>76.399786716932894</v>
      </c>
      <c r="N171" s="793">
        <f t="shared" si="88"/>
        <v>97.79172699767409</v>
      </c>
      <c r="O171" s="793">
        <f t="shared" si="88"/>
        <v>76.399786716932894</v>
      </c>
      <c r="P171" s="793">
        <f t="shared" si="88"/>
        <v>11.698235549642718</v>
      </c>
      <c r="Q171" s="793">
        <f t="shared" si="88"/>
        <v>8.7778058266271248</v>
      </c>
      <c r="R171" s="801">
        <f t="shared" si="88"/>
        <v>12.359150603890992</v>
      </c>
      <c r="S171" s="802">
        <f t="shared" si="71"/>
        <v>1754.5337230724058</v>
      </c>
    </row>
    <row r="172" spans="1:19" ht="15.75" thickBot="1" x14ac:dyDescent="0.3">
      <c r="A172" s="795">
        <v>2041</v>
      </c>
      <c r="B172" s="796">
        <f t="shared" ref="B172:R172" si="89">B28*(1-B$31/100)*B150</f>
        <v>30.042802103805343</v>
      </c>
      <c r="C172" s="797">
        <f t="shared" si="89"/>
        <v>2.9020213145182918</v>
      </c>
      <c r="D172" s="797">
        <f t="shared" si="89"/>
        <v>477.35999999999996</v>
      </c>
      <c r="E172" s="797">
        <f t="shared" si="89"/>
        <v>154.06874999999999</v>
      </c>
      <c r="F172" s="797">
        <f t="shared" si="89"/>
        <v>396.88109999999995</v>
      </c>
      <c r="G172" s="797">
        <f t="shared" si="89"/>
        <v>154.06874999999999</v>
      </c>
      <c r="H172" s="797">
        <f t="shared" si="89"/>
        <v>52.146925076216597</v>
      </c>
      <c r="I172" s="797">
        <f t="shared" si="89"/>
        <v>36.233042794734367</v>
      </c>
      <c r="J172" s="797">
        <f t="shared" si="89"/>
        <v>52.573434643340057</v>
      </c>
      <c r="K172" s="797">
        <f t="shared" si="89"/>
        <v>36.233042794734367</v>
      </c>
      <c r="L172" s="797">
        <f t="shared" si="89"/>
        <v>156.29940029101095</v>
      </c>
      <c r="M172" s="797">
        <f t="shared" si="89"/>
        <v>88.806477438074424</v>
      </c>
      <c r="N172" s="797">
        <f t="shared" si="89"/>
        <v>113.67229112073525</v>
      </c>
      <c r="O172" s="797">
        <f t="shared" si="89"/>
        <v>88.806477438074424</v>
      </c>
      <c r="P172" s="797">
        <f t="shared" si="89"/>
        <v>12.420862260674513</v>
      </c>
      <c r="Q172" s="797">
        <f t="shared" si="89"/>
        <v>9.3483437360412491</v>
      </c>
      <c r="R172" s="803">
        <f t="shared" si="89"/>
        <v>13.162467980346078</v>
      </c>
      <c r="S172" s="804">
        <f t="shared" si="71"/>
        <v>1875.0261889923054</v>
      </c>
    </row>
    <row r="173" spans="1:19" x14ac:dyDescent="0.25">
      <c r="A173" s="805"/>
      <c r="B173" s="806"/>
      <c r="C173" s="806"/>
      <c r="D173" s="806"/>
      <c r="E173" s="806"/>
      <c r="F173" s="806"/>
      <c r="G173" s="806"/>
      <c r="H173" s="806"/>
      <c r="I173" s="806"/>
      <c r="J173" s="806"/>
      <c r="K173" s="806"/>
      <c r="L173" s="806"/>
      <c r="M173" s="806"/>
      <c r="N173" s="806"/>
      <c r="O173" s="806"/>
      <c r="P173" s="806"/>
      <c r="Q173" s="806"/>
      <c r="R173" s="806"/>
    </row>
    <row r="174" spans="1:19" ht="15.75" thickBot="1" x14ac:dyDescent="0.3">
      <c r="A174" s="901" t="s">
        <v>627</v>
      </c>
      <c r="B174" s="901"/>
      <c r="C174" s="901"/>
      <c r="D174" s="901"/>
      <c r="E174" s="901"/>
      <c r="F174" s="901"/>
      <c r="G174" s="901"/>
      <c r="H174" s="901"/>
      <c r="I174" s="901"/>
      <c r="J174" s="901"/>
      <c r="K174" s="901"/>
      <c r="L174" s="901"/>
      <c r="M174" s="901"/>
      <c r="N174" s="901"/>
      <c r="O174" s="901"/>
      <c r="P174" s="901"/>
      <c r="Q174" s="901"/>
      <c r="R174" s="901"/>
      <c r="S174" s="732" t="s">
        <v>214</v>
      </c>
    </row>
    <row r="175" spans="1:19" x14ac:dyDescent="0.25">
      <c r="A175" s="787">
        <v>2022</v>
      </c>
      <c r="B175" s="788">
        <f t="shared" ref="B175:R175" si="90">B9*B$31/100*B131</f>
        <v>1.0565792125922548</v>
      </c>
      <c r="C175" s="789">
        <f t="shared" si="90"/>
        <v>0.10272297900202476</v>
      </c>
      <c r="D175" s="789">
        <f t="shared" si="90"/>
        <v>7.8213819508916052</v>
      </c>
      <c r="E175" s="789">
        <f t="shared" si="90"/>
        <v>3.4942275300224575</v>
      </c>
      <c r="F175" s="789">
        <f t="shared" si="90"/>
        <v>9.0011301173378495</v>
      </c>
      <c r="G175" s="789">
        <f t="shared" si="90"/>
        <v>3.4942275300224575</v>
      </c>
      <c r="H175" s="789">
        <f t="shared" si="90"/>
        <v>4.0707595555571894</v>
      </c>
      <c r="I175" s="789">
        <f t="shared" si="90"/>
        <v>1.0221040073393264</v>
      </c>
      <c r="J175" s="789">
        <f t="shared" si="90"/>
        <v>1.4830528733943167</v>
      </c>
      <c r="K175" s="789">
        <f t="shared" si="90"/>
        <v>1.0221040073393264</v>
      </c>
      <c r="L175" s="789">
        <f t="shared" si="90"/>
        <v>4.4090761100912115</v>
      </c>
      <c r="M175" s="789">
        <f t="shared" si="90"/>
        <v>2.5051568807336433</v>
      </c>
      <c r="N175" s="789">
        <f t="shared" si="90"/>
        <v>3.2066008073390635</v>
      </c>
      <c r="O175" s="789">
        <f t="shared" si="90"/>
        <v>2.5051568807336433</v>
      </c>
      <c r="P175" s="789">
        <f t="shared" si="90"/>
        <v>3.3694915564080441</v>
      </c>
      <c r="Q175" s="789">
        <f t="shared" si="90"/>
        <v>2.3509335344950473</v>
      </c>
      <c r="R175" s="799">
        <f t="shared" si="90"/>
        <v>3.3101144165690259</v>
      </c>
      <c r="S175" s="800">
        <f>SUM(B175:R175)</f>
        <v>54.224819949868497</v>
      </c>
    </row>
    <row r="176" spans="1:19" x14ac:dyDescent="0.25">
      <c r="A176" s="791">
        <v>2023</v>
      </c>
      <c r="B176" s="792">
        <f t="shared" ref="B176:R176" si="91">B10*B$31/100*B132</f>
        <v>1.1152352522427151</v>
      </c>
      <c r="C176" s="793">
        <f t="shared" si="91"/>
        <v>0.10840687516699064</v>
      </c>
      <c r="D176" s="793">
        <f t="shared" si="91"/>
        <v>8.6601159244518637</v>
      </c>
      <c r="E176" s="793">
        <f t="shared" si="91"/>
        <v>4.0834943830581558</v>
      </c>
      <c r="F176" s="793">
        <f t="shared" si="91"/>
        <v>10.519081530757809</v>
      </c>
      <c r="G176" s="793">
        <f t="shared" si="91"/>
        <v>4.0834943830581558</v>
      </c>
      <c r="H176" s="793">
        <f t="shared" si="91"/>
        <v>4.3050480210276207</v>
      </c>
      <c r="I176" s="793">
        <f t="shared" si="91"/>
        <v>1.1053623244973867</v>
      </c>
      <c r="J176" s="793">
        <f t="shared" si="91"/>
        <v>1.6038590590746395</v>
      </c>
      <c r="K176" s="793">
        <f t="shared" si="91"/>
        <v>1.1053623244973867</v>
      </c>
      <c r="L176" s="793">
        <f t="shared" si="91"/>
        <v>4.7682296350867661</v>
      </c>
      <c r="M176" s="793">
        <f t="shared" si="91"/>
        <v>2.709221383572026</v>
      </c>
      <c r="N176" s="793">
        <f t="shared" si="91"/>
        <v>3.4678033709721934</v>
      </c>
      <c r="O176" s="793">
        <f t="shared" si="91"/>
        <v>2.709221383572026</v>
      </c>
      <c r="P176" s="793">
        <f t="shared" si="91"/>
        <v>3.5247816313813121</v>
      </c>
      <c r="Q176" s="793">
        <f t="shared" si="91"/>
        <v>2.4624102528034819</v>
      </c>
      <c r="R176" s="801">
        <f t="shared" si="91"/>
        <v>3.4670736359473024</v>
      </c>
      <c r="S176" s="802">
        <f t="shared" ref="S176:S194" si="92">SUM(B176:R176)</f>
        <v>59.798201371167828</v>
      </c>
    </row>
    <row r="177" spans="1:19" x14ac:dyDescent="0.25">
      <c r="A177" s="791">
        <v>2024</v>
      </c>
      <c r="B177" s="792">
        <f t="shared" ref="B177:R177" si="93">B11*B$31/100*B133</f>
        <v>1.1777421930313627</v>
      </c>
      <c r="C177" s="793">
        <f t="shared" si="93"/>
        <v>0.1144625235508788</v>
      </c>
      <c r="D177" s="793">
        <f t="shared" si="93"/>
        <v>9.661620553939251</v>
      </c>
      <c r="E177" s="793">
        <f t="shared" si="93"/>
        <v>4.8260317564722506</v>
      </c>
      <c r="F177" s="793">
        <f t="shared" si="93"/>
        <v>12.431857804672518</v>
      </c>
      <c r="G177" s="793">
        <f t="shared" si="93"/>
        <v>4.8260317564722506</v>
      </c>
      <c r="H177" s="793">
        <f t="shared" si="93"/>
        <v>4.5626833334396579</v>
      </c>
      <c r="I177" s="793">
        <f t="shared" si="93"/>
        <v>1.2005978162672561</v>
      </c>
      <c r="J177" s="793">
        <f t="shared" si="93"/>
        <v>1.7420438902701365</v>
      </c>
      <c r="K177" s="793">
        <f t="shared" si="93"/>
        <v>1.2005978162672561</v>
      </c>
      <c r="L177" s="793">
        <f t="shared" si="93"/>
        <v>5.1790494035058119</v>
      </c>
      <c r="M177" s="793">
        <f t="shared" si="93"/>
        <v>2.9426417065373931</v>
      </c>
      <c r="N177" s="793">
        <f t="shared" si="93"/>
        <v>3.7665813843678628</v>
      </c>
      <c r="O177" s="793">
        <f t="shared" si="93"/>
        <v>2.9426417065373931</v>
      </c>
      <c r="P177" s="793">
        <f t="shared" si="93"/>
        <v>3.6834559221013405</v>
      </c>
      <c r="Q177" s="793">
        <f t="shared" si="93"/>
        <v>2.5764041249109959</v>
      </c>
      <c r="R177" s="801">
        <f t="shared" si="93"/>
        <v>3.6275770078746823</v>
      </c>
      <c r="S177" s="802">
        <f t="shared" si="92"/>
        <v>66.462020700218289</v>
      </c>
    </row>
    <row r="178" spans="1:19" x14ac:dyDescent="0.25">
      <c r="A178" s="791">
        <v>2025</v>
      </c>
      <c r="B178" s="792">
        <f t="shared" ref="B178:R178" si="94">B12*B$31/100*B134</f>
        <v>1.2449647535276605</v>
      </c>
      <c r="C178" s="793">
        <f t="shared" si="94"/>
        <v>0.12097312528126228</v>
      </c>
      <c r="D178" s="793">
        <f t="shared" si="94"/>
        <v>10.864673438428207</v>
      </c>
      <c r="E178" s="793">
        <f t="shared" si="94"/>
        <v>5.7609354684556191</v>
      </c>
      <c r="F178" s="793">
        <f t="shared" si="94"/>
        <v>14.840169766741674</v>
      </c>
      <c r="G178" s="793">
        <f t="shared" si="94"/>
        <v>5.7609354684556191</v>
      </c>
      <c r="H178" s="793">
        <f t="shared" si="94"/>
        <v>4.8477413655862902</v>
      </c>
      <c r="I178" s="793">
        <f t="shared" si="94"/>
        <v>1.3108047534897473</v>
      </c>
      <c r="J178" s="793">
        <f t="shared" si="94"/>
        <v>1.9019519952596335</v>
      </c>
      <c r="K178" s="793">
        <f t="shared" si="94"/>
        <v>1.3108047534897473</v>
      </c>
      <c r="L178" s="793">
        <f t="shared" si="94"/>
        <v>5.6544518777989099</v>
      </c>
      <c r="M178" s="793">
        <f t="shared" si="94"/>
        <v>3.2127567487493813</v>
      </c>
      <c r="N178" s="793">
        <f t="shared" si="94"/>
        <v>4.1123286383992079</v>
      </c>
      <c r="O178" s="793">
        <f t="shared" si="94"/>
        <v>3.2127567487493813</v>
      </c>
      <c r="P178" s="793">
        <f t="shared" si="94"/>
        <v>3.846249554039268</v>
      </c>
      <c r="Q178" s="793">
        <f t="shared" si="94"/>
        <v>2.6934780068358619</v>
      </c>
      <c r="R178" s="801">
        <f t="shared" si="94"/>
        <v>3.7924170336248939</v>
      </c>
      <c r="S178" s="802">
        <f t="shared" si="92"/>
        <v>74.488393496912366</v>
      </c>
    </row>
    <row r="179" spans="1:19" x14ac:dyDescent="0.25">
      <c r="A179" s="791">
        <v>2026</v>
      </c>
      <c r="B179" s="792">
        <f t="shared" ref="B179:R179" si="95">B13*B$31/100*B135</f>
        <v>1.3179154584508284</v>
      </c>
      <c r="C179" s="793">
        <f t="shared" si="95"/>
        <v>0.12803605800971921</v>
      </c>
      <c r="D179" s="793">
        <f t="shared" si="95"/>
        <v>12.31506664413163</v>
      </c>
      <c r="E179" s="793">
        <f t="shared" si="95"/>
        <v>6.9348500070541039</v>
      </c>
      <c r="F179" s="793">
        <f t="shared" si="95"/>
        <v>17.864173618171371</v>
      </c>
      <c r="G179" s="793">
        <f t="shared" si="95"/>
        <v>6.9348500070541039</v>
      </c>
      <c r="H179" s="793">
        <f t="shared" si="95"/>
        <v>5.1648447257519141</v>
      </c>
      <c r="I179" s="793">
        <f t="shared" si="95"/>
        <v>1.4395445590053595</v>
      </c>
      <c r="J179" s="793">
        <f t="shared" si="95"/>
        <v>2.0887509287528747</v>
      </c>
      <c r="K179" s="793">
        <f t="shared" si="95"/>
        <v>1.4395445590053595</v>
      </c>
      <c r="L179" s="793">
        <f t="shared" si="95"/>
        <v>6.2098000584544923</v>
      </c>
      <c r="M179" s="793">
        <f t="shared" si="95"/>
        <v>3.5282954877582342</v>
      </c>
      <c r="N179" s="793">
        <f t="shared" si="95"/>
        <v>4.5162182243305393</v>
      </c>
      <c r="O179" s="793">
        <f t="shared" si="95"/>
        <v>3.5282954877582342</v>
      </c>
      <c r="P179" s="793">
        <f t="shared" si="95"/>
        <v>4.0140193720989767</v>
      </c>
      <c r="Q179" s="793">
        <f t="shared" si="95"/>
        <v>2.814290576732223</v>
      </c>
      <c r="R179" s="801">
        <f t="shared" si="95"/>
        <v>3.9625211320389697</v>
      </c>
      <c r="S179" s="802">
        <f t="shared" si="92"/>
        <v>84.201016904558927</v>
      </c>
    </row>
    <row r="180" spans="1:19" x14ac:dyDescent="0.25">
      <c r="A180" s="791">
        <v>2027</v>
      </c>
      <c r="B180" s="792">
        <f t="shared" ref="B180:R180" si="96">B14*B$31/100*B136</f>
        <v>1.3977726267853086</v>
      </c>
      <c r="C180" s="793">
        <f t="shared" si="96"/>
        <v>0.13576459596018609</v>
      </c>
      <c r="D180" s="793">
        <f t="shared" si="96"/>
        <v>14.06650801862293</v>
      </c>
      <c r="E180" s="793">
        <f t="shared" si="96"/>
        <v>8.4030009403256933</v>
      </c>
      <c r="F180" s="793">
        <f t="shared" si="96"/>
        <v>21.646130422278986</v>
      </c>
      <c r="G180" s="793">
        <f t="shared" si="96"/>
        <v>8.4030009403256933</v>
      </c>
      <c r="H180" s="793">
        <f t="shared" si="96"/>
        <v>5.5192154296957368</v>
      </c>
      <c r="I180" s="793">
        <f t="shared" si="96"/>
        <v>1.5910219660308127</v>
      </c>
      <c r="J180" s="793">
        <f t="shared" si="96"/>
        <v>2.3085416762015716</v>
      </c>
      <c r="K180" s="793">
        <f t="shared" si="96"/>
        <v>1.5910219660308127</v>
      </c>
      <c r="L180" s="793">
        <f t="shared" si="96"/>
        <v>6.8632320103289963</v>
      </c>
      <c r="M180" s="793">
        <f t="shared" si="96"/>
        <v>3.8995636422323843</v>
      </c>
      <c r="N180" s="793">
        <f t="shared" si="96"/>
        <v>4.9914414620574519</v>
      </c>
      <c r="O180" s="793">
        <f t="shared" si="96"/>
        <v>3.8995636422323843</v>
      </c>
      <c r="P180" s="793">
        <f t="shared" si="96"/>
        <v>4.1877583080010536</v>
      </c>
      <c r="Q180" s="793">
        <f t="shared" si="96"/>
        <v>2.9396079515035245</v>
      </c>
      <c r="R180" s="801">
        <f t="shared" si="96"/>
        <v>4.1389679957169632</v>
      </c>
      <c r="S180" s="802">
        <f t="shared" si="92"/>
        <v>95.982113594330485</v>
      </c>
    </row>
    <row r="181" spans="1:19" x14ac:dyDescent="0.25">
      <c r="A181" s="791">
        <v>2028</v>
      </c>
      <c r="B181" s="792">
        <f t="shared" ref="B181:R181" si="97">B15*B$31/100*B137</f>
        <v>1.4858997332939052</v>
      </c>
      <c r="C181" s="793">
        <f t="shared" si="97"/>
        <v>0.1442897609195552</v>
      </c>
      <c r="D181" s="793">
        <f t="shared" si="97"/>
        <v>16.181595006384871</v>
      </c>
      <c r="E181" s="793">
        <f t="shared" si="97"/>
        <v>10.230315491601315</v>
      </c>
      <c r="F181" s="793">
        <f t="shared" si="97"/>
        <v>26.353292706364989</v>
      </c>
      <c r="G181" s="793">
        <f t="shared" si="97"/>
        <v>10.230315491601315</v>
      </c>
      <c r="H181" s="793">
        <f t="shared" si="97"/>
        <v>5.9167307819395871</v>
      </c>
      <c r="I181" s="793">
        <f t="shared" si="97"/>
        <v>1.7701675670506223</v>
      </c>
      <c r="J181" s="793">
        <f t="shared" si="97"/>
        <v>2.5684784306224717</v>
      </c>
      <c r="K181" s="793">
        <f t="shared" si="97"/>
        <v>1.7701675670506223</v>
      </c>
      <c r="L181" s="793">
        <f t="shared" si="97"/>
        <v>7.6360169559046467</v>
      </c>
      <c r="M181" s="793">
        <f t="shared" si="97"/>
        <v>4.3386459976730949</v>
      </c>
      <c r="N181" s="793">
        <f t="shared" si="97"/>
        <v>5.5534668770215614</v>
      </c>
      <c r="O181" s="793">
        <f t="shared" si="97"/>
        <v>4.3386459976730949</v>
      </c>
      <c r="P181" s="793">
        <f t="shared" si="97"/>
        <v>4.3686108128298722</v>
      </c>
      <c r="Q181" s="793">
        <f t="shared" si="97"/>
        <v>3.0703161870555049</v>
      </c>
      <c r="R181" s="801">
        <f t="shared" si="97"/>
        <v>4.3230051913741505</v>
      </c>
      <c r="S181" s="802">
        <f t="shared" si="92"/>
        <v>110.2799605563612</v>
      </c>
    </row>
    <row r="182" spans="1:19" x14ac:dyDescent="0.25">
      <c r="A182" s="791">
        <v>2029</v>
      </c>
      <c r="B182" s="792">
        <f t="shared" ref="B182:R182" si="98">B16*B$31/100*B138</f>
        <v>1.5838661907316878</v>
      </c>
      <c r="C182" s="793">
        <f t="shared" si="98"/>
        <v>0.15376230866778182</v>
      </c>
      <c r="D182" s="793">
        <f t="shared" si="98"/>
        <v>18.732863591345634</v>
      </c>
      <c r="E182" s="793">
        <f t="shared" si="98"/>
        <v>12.492634661487669</v>
      </c>
      <c r="F182" s="793">
        <f t="shared" si="98"/>
        <v>32.181026887992232</v>
      </c>
      <c r="G182" s="793">
        <f t="shared" si="98"/>
        <v>12.492634661487669</v>
      </c>
      <c r="H182" s="793">
        <f t="shared" si="98"/>
        <v>6.3639825552398319</v>
      </c>
      <c r="I182" s="793">
        <f t="shared" si="98"/>
        <v>1.9827269942421699</v>
      </c>
      <c r="J182" s="793">
        <f t="shared" si="98"/>
        <v>2.8768979916455018</v>
      </c>
      <c r="K182" s="793">
        <f t="shared" si="98"/>
        <v>1.9827269942421699</v>
      </c>
      <c r="L182" s="793">
        <f t="shared" si="98"/>
        <v>8.5529399751623014</v>
      </c>
      <c r="M182" s="793">
        <f t="shared" si="98"/>
        <v>4.8596249858876721</v>
      </c>
      <c r="N182" s="793">
        <f t="shared" si="98"/>
        <v>6.2203199819362203</v>
      </c>
      <c r="O182" s="793">
        <f t="shared" si="98"/>
        <v>4.8596249858876721</v>
      </c>
      <c r="P182" s="793">
        <f t="shared" si="98"/>
        <v>4.557889390405653</v>
      </c>
      <c r="Q182" s="793">
        <f t="shared" si="98"/>
        <v>3.2074346925145543</v>
      </c>
      <c r="R182" s="801">
        <f t="shared" si="98"/>
        <v>4.5160680470604921</v>
      </c>
      <c r="S182" s="802">
        <f t="shared" si="92"/>
        <v>127.61702489593691</v>
      </c>
    </row>
    <row r="183" spans="1:19" x14ac:dyDescent="0.25">
      <c r="A183" s="791">
        <v>2030</v>
      </c>
      <c r="B183" s="792">
        <f t="shared" ref="B183:R183" si="99">B17*B$31/100*B139</f>
        <v>1.6934695998557754</v>
      </c>
      <c r="C183" s="793">
        <f t="shared" si="99"/>
        <v>0.16435485532504651</v>
      </c>
      <c r="D183" s="793">
        <f t="shared" si="99"/>
        <v>21.803914979946864</v>
      </c>
      <c r="E183" s="793">
        <f t="shared" si="99"/>
        <v>15.27802026176065</v>
      </c>
      <c r="F183" s="793">
        <f t="shared" si="99"/>
        <v>39.356180194295433</v>
      </c>
      <c r="G183" s="793">
        <f t="shared" si="99"/>
        <v>15.27802026176065</v>
      </c>
      <c r="H183" s="793">
        <f t="shared" si="99"/>
        <v>6.8683395568067755</v>
      </c>
      <c r="I183" s="793">
        <f t="shared" si="99"/>
        <v>2.2353569712963446</v>
      </c>
      <c r="J183" s="793">
        <f t="shared" si="99"/>
        <v>3.2434591348221469</v>
      </c>
      <c r="K183" s="793">
        <f t="shared" si="99"/>
        <v>2.2353569712963446</v>
      </c>
      <c r="L183" s="793">
        <f t="shared" si="99"/>
        <v>9.6427163467685446</v>
      </c>
      <c r="M183" s="793">
        <f t="shared" si="99"/>
        <v>5.4788161061184919</v>
      </c>
      <c r="N183" s="793">
        <f t="shared" si="99"/>
        <v>7.0128846158316698</v>
      </c>
      <c r="O183" s="793">
        <f t="shared" si="99"/>
        <v>5.4788161061184919</v>
      </c>
      <c r="P183" s="793">
        <f t="shared" si="99"/>
        <v>4.7570922669907887</v>
      </c>
      <c r="Q183" s="793">
        <f t="shared" si="99"/>
        <v>3.3521305886044699</v>
      </c>
      <c r="R183" s="801">
        <f t="shared" si="99"/>
        <v>4.7197998687550937</v>
      </c>
      <c r="S183" s="802">
        <f t="shared" si="92"/>
        <v>148.59872868635358</v>
      </c>
    </row>
    <row r="184" spans="1:19" x14ac:dyDescent="0.25">
      <c r="A184" s="791">
        <v>2031</v>
      </c>
      <c r="B184" s="792">
        <f t="shared" ref="B184:R184" si="100">B18*B$31/100*B140</f>
        <v>1.8167595141265738</v>
      </c>
      <c r="C184" s="793">
        <f t="shared" si="100"/>
        <v>0.17626414807459784</v>
      </c>
      <c r="D184" s="793">
        <f t="shared" si="100"/>
        <v>25.490622626686825</v>
      </c>
      <c r="E184" s="793">
        <f t="shared" si="100"/>
        <v>18.68816021054602</v>
      </c>
      <c r="F184" s="793">
        <f t="shared" si="100"/>
        <v>48.140700702366544</v>
      </c>
      <c r="G184" s="793">
        <f t="shared" si="100"/>
        <v>18.68816021054602</v>
      </c>
      <c r="H184" s="793">
        <f t="shared" si="100"/>
        <v>7.4380136695288055</v>
      </c>
      <c r="I184" s="793">
        <f t="shared" si="100"/>
        <v>2.5357284753903455</v>
      </c>
      <c r="J184" s="793">
        <f t="shared" si="100"/>
        <v>3.6792922976252074</v>
      </c>
      <c r="K184" s="793">
        <f t="shared" si="100"/>
        <v>2.5357284753903455</v>
      </c>
      <c r="L184" s="793">
        <f t="shared" si="100"/>
        <v>10.938436560507373</v>
      </c>
      <c r="M184" s="793">
        <f t="shared" si="100"/>
        <v>6.2150207730155529</v>
      </c>
      <c r="N184" s="793">
        <f t="shared" si="100"/>
        <v>7.9552265894599072</v>
      </c>
      <c r="O184" s="793">
        <f t="shared" si="100"/>
        <v>6.2150207730155529</v>
      </c>
      <c r="P184" s="793">
        <f t="shared" si="100"/>
        <v>4.967922232693204</v>
      </c>
      <c r="Q184" s="793">
        <f t="shared" si="100"/>
        <v>3.505734040247046</v>
      </c>
      <c r="R184" s="801">
        <f t="shared" si="100"/>
        <v>4.9360735286678397</v>
      </c>
      <c r="S184" s="802">
        <f t="shared" si="92"/>
        <v>173.92286482788774</v>
      </c>
    </row>
    <row r="185" spans="1:19" x14ac:dyDescent="0.25">
      <c r="A185" s="791">
        <v>2032</v>
      </c>
      <c r="B185" s="792">
        <f t="shared" ref="B185:R185" si="101">B19*B$31/100*B141</f>
        <v>1.9560627658042964</v>
      </c>
      <c r="C185" s="793">
        <f t="shared" si="101"/>
        <v>0.18971348470171454</v>
      </c>
      <c r="D185" s="793">
        <f t="shared" si="101"/>
        <v>29.902422192954596</v>
      </c>
      <c r="E185" s="793">
        <f t="shared" si="101"/>
        <v>22.839875423109685</v>
      </c>
      <c r="F185" s="793">
        <f t="shared" si="101"/>
        <v>58.835519089930543</v>
      </c>
      <c r="G185" s="793">
        <f t="shared" si="101"/>
        <v>22.839875423109685</v>
      </c>
      <c r="H185" s="793">
        <f t="shared" si="101"/>
        <v>8.0821294561625479</v>
      </c>
      <c r="I185" s="793">
        <f t="shared" si="101"/>
        <v>2.8926372470106512</v>
      </c>
      <c r="J185" s="793">
        <f t="shared" si="101"/>
        <v>4.1971599270350621</v>
      </c>
      <c r="K185" s="793">
        <f t="shared" si="101"/>
        <v>2.8926372470106512</v>
      </c>
      <c r="L185" s="793">
        <f t="shared" si="101"/>
        <v>12.478043026320456</v>
      </c>
      <c r="M185" s="793">
        <f t="shared" si="101"/>
        <v>7.0897971740457137</v>
      </c>
      <c r="N185" s="793">
        <f t="shared" si="101"/>
        <v>9.0749403827785127</v>
      </c>
      <c r="O185" s="793">
        <f t="shared" si="101"/>
        <v>7.0897971740457137</v>
      </c>
      <c r="P185" s="793">
        <f t="shared" si="101"/>
        <v>5.1923066897885182</v>
      </c>
      <c r="Q185" s="793">
        <f t="shared" si="101"/>
        <v>3.6697545933294564</v>
      </c>
      <c r="R185" s="801">
        <f t="shared" si="101"/>
        <v>5.1670144674078742</v>
      </c>
      <c r="S185" s="802">
        <f t="shared" si="92"/>
        <v>204.38968576454567</v>
      </c>
    </row>
    <row r="186" spans="1:19" x14ac:dyDescent="0.25">
      <c r="A186" s="791">
        <v>2033</v>
      </c>
      <c r="B186" s="792">
        <f t="shared" ref="B186:R186" si="102">B20*B$31/100*B142</f>
        <v>2.1140103999600615</v>
      </c>
      <c r="C186" s="793">
        <f t="shared" si="102"/>
        <v>0.20495528637172697</v>
      </c>
      <c r="D186" s="793">
        <f t="shared" si="102"/>
        <v>35.163687019281724</v>
      </c>
      <c r="E186" s="793">
        <f t="shared" si="102"/>
        <v>25.077541866028714</v>
      </c>
      <c r="F186" s="793">
        <f t="shared" si="102"/>
        <v>64.599747846889969</v>
      </c>
      <c r="G186" s="793">
        <f t="shared" si="102"/>
        <v>25.077541866028714</v>
      </c>
      <c r="H186" s="793">
        <f t="shared" si="102"/>
        <v>8.8107974141631171</v>
      </c>
      <c r="I186" s="793">
        <f t="shared" si="102"/>
        <v>3.3161218843087195</v>
      </c>
      <c r="J186" s="793">
        <f t="shared" si="102"/>
        <v>4.8116278321342199</v>
      </c>
      <c r="K186" s="793">
        <f t="shared" si="102"/>
        <v>3.3161218843087195</v>
      </c>
      <c r="L186" s="793">
        <f t="shared" si="102"/>
        <v>14.304839500939574</v>
      </c>
      <c r="M186" s="793">
        <f t="shared" si="102"/>
        <v>8.1277497164429402</v>
      </c>
      <c r="N186" s="793">
        <f t="shared" si="102"/>
        <v>10.403519637046964</v>
      </c>
      <c r="O186" s="793">
        <f t="shared" si="102"/>
        <v>8.1277497164429402</v>
      </c>
      <c r="P186" s="793">
        <f t="shared" si="102"/>
        <v>5.4324189430470415</v>
      </c>
      <c r="Q186" s="793">
        <f t="shared" si="102"/>
        <v>3.8458985454634402</v>
      </c>
      <c r="R186" s="801">
        <f t="shared" si="102"/>
        <v>5.4150251520125243</v>
      </c>
      <c r="S186" s="802">
        <f t="shared" si="92"/>
        <v>228.14935451087112</v>
      </c>
    </row>
    <row r="187" spans="1:19" x14ac:dyDescent="0.25">
      <c r="A187" s="791">
        <v>2034</v>
      </c>
      <c r="B187" s="792">
        <f t="shared" ref="B187:R187" si="103">B21*B$31/100*B143</f>
        <v>2.2935662627431292</v>
      </c>
      <c r="C187" s="793">
        <f t="shared" si="103"/>
        <v>0.22227382805317528</v>
      </c>
      <c r="D187" s="793">
        <f t="shared" si="103"/>
        <v>41.415191680857056</v>
      </c>
      <c r="E187" s="793">
        <f t="shared" si="103"/>
        <v>25.887380382775124</v>
      </c>
      <c r="F187" s="793">
        <f t="shared" si="103"/>
        <v>66.685891866028712</v>
      </c>
      <c r="G187" s="793">
        <f t="shared" si="103"/>
        <v>25.887380382775124</v>
      </c>
      <c r="H187" s="793">
        <f t="shared" si="103"/>
        <v>9.6351909685505603</v>
      </c>
      <c r="I187" s="793">
        <f t="shared" si="103"/>
        <v>3.8175897576966111</v>
      </c>
      <c r="J187" s="793">
        <f t="shared" si="103"/>
        <v>5.5392478837166514</v>
      </c>
      <c r="K187" s="793">
        <f t="shared" si="103"/>
        <v>3.8175897576966111</v>
      </c>
      <c r="L187" s="793">
        <f t="shared" si="103"/>
        <v>16.468034248887342</v>
      </c>
      <c r="M187" s="793">
        <f t="shared" si="103"/>
        <v>9.3568376414132644</v>
      </c>
      <c r="N187" s="793">
        <f t="shared" si="103"/>
        <v>11.976752181008976</v>
      </c>
      <c r="O187" s="793">
        <f t="shared" si="103"/>
        <v>9.3568376414132644</v>
      </c>
      <c r="P187" s="793">
        <f t="shared" si="103"/>
        <v>5.6907007670206919</v>
      </c>
      <c r="Q187" s="793">
        <f t="shared" si="103"/>
        <v>4.0360873804476665</v>
      </c>
      <c r="R187" s="801">
        <f t="shared" si="103"/>
        <v>5.6828110316703144</v>
      </c>
      <c r="S187" s="802">
        <f t="shared" si="92"/>
        <v>247.7693636627543</v>
      </c>
    </row>
    <row r="188" spans="1:19" x14ac:dyDescent="0.25">
      <c r="A188" s="791">
        <v>2035</v>
      </c>
      <c r="B188" s="792">
        <f t="shared" ref="B188:R188" si="104">B22*B$31/100*B144</f>
        <v>2.4980572900742946</v>
      </c>
      <c r="C188" s="793">
        <f t="shared" si="104"/>
        <v>0.24198813097591365</v>
      </c>
      <c r="D188" s="793">
        <f t="shared" si="104"/>
        <v>48.815666186245792</v>
      </c>
      <c r="E188" s="793">
        <f t="shared" si="104"/>
        <v>26.697218899521538</v>
      </c>
      <c r="F188" s="793">
        <f t="shared" si="104"/>
        <v>68.772035885167469</v>
      </c>
      <c r="G188" s="793">
        <f t="shared" si="104"/>
        <v>26.697218899521538</v>
      </c>
      <c r="H188" s="793">
        <f t="shared" si="104"/>
        <v>10.567627289938358</v>
      </c>
      <c r="I188" s="793">
        <f t="shared" si="104"/>
        <v>4.4099509794513647</v>
      </c>
      <c r="J188" s="793">
        <f t="shared" si="104"/>
        <v>6.398752401556882</v>
      </c>
      <c r="K188" s="793">
        <f t="shared" si="104"/>
        <v>4.4099509794513647</v>
      </c>
      <c r="L188" s="793">
        <f t="shared" si="104"/>
        <v>19.023317950574516</v>
      </c>
      <c r="M188" s="793">
        <f t="shared" si="104"/>
        <v>10.808703381008248</v>
      </c>
      <c r="N188" s="793">
        <f t="shared" si="104"/>
        <v>13.835140327690556</v>
      </c>
      <c r="O188" s="793">
        <f t="shared" si="104"/>
        <v>10.808703381008248</v>
      </c>
      <c r="P188" s="793">
        <f t="shared" si="104"/>
        <v>5.9698862851185348</v>
      </c>
      <c r="Q188" s="793">
        <f t="shared" si="104"/>
        <v>4.242477296035001</v>
      </c>
      <c r="R188" s="801">
        <f t="shared" si="104"/>
        <v>5.9734080328172814</v>
      </c>
      <c r="S188" s="802">
        <f t="shared" si="92"/>
        <v>270.17010359615699</v>
      </c>
    </row>
    <row r="189" spans="1:19" x14ac:dyDescent="0.25">
      <c r="A189" s="791">
        <v>2036</v>
      </c>
      <c r="B189" s="792">
        <f t="shared" ref="B189:R189" si="105">B23*B$31/100*B145</f>
        <v>2.7312055427698918</v>
      </c>
      <c r="C189" s="793">
        <f t="shared" si="105"/>
        <v>0.26445502149825761</v>
      </c>
      <c r="D189" s="793">
        <f t="shared" si="105"/>
        <v>57.543443369704349</v>
      </c>
      <c r="E189" s="793">
        <f t="shared" si="105"/>
        <v>27.507057416267951</v>
      </c>
      <c r="F189" s="793">
        <f t="shared" si="105"/>
        <v>70.85817990430624</v>
      </c>
      <c r="G189" s="793">
        <f t="shared" si="105"/>
        <v>27.507057416267951</v>
      </c>
      <c r="H189" s="793">
        <f t="shared" si="105"/>
        <v>11.621652024587664</v>
      </c>
      <c r="I189" s="793">
        <f t="shared" si="105"/>
        <v>5.1077606621931659</v>
      </c>
      <c r="J189" s="793">
        <f t="shared" si="105"/>
        <v>7.4112605686724367</v>
      </c>
      <c r="K189" s="793">
        <f t="shared" si="105"/>
        <v>5.1077606621931659</v>
      </c>
      <c r="L189" s="793">
        <f t="shared" si="105"/>
        <v>22.03347736632346</v>
      </c>
      <c r="M189" s="793">
        <f t="shared" si="105"/>
        <v>12.519021230865604</v>
      </c>
      <c r="N189" s="793">
        <f t="shared" si="105"/>
        <v>16.024347175507973</v>
      </c>
      <c r="O189" s="793">
        <f t="shared" si="105"/>
        <v>12.519021230865604</v>
      </c>
      <c r="P189" s="793">
        <f t="shared" si="105"/>
        <v>6.273027195177419</v>
      </c>
      <c r="Q189" s="793">
        <f t="shared" si="105"/>
        <v>4.4674798545005761</v>
      </c>
      <c r="R189" s="801">
        <f t="shared" si="105"/>
        <v>6.2902116351368109</v>
      </c>
      <c r="S189" s="802">
        <f t="shared" si="92"/>
        <v>295.7864182768385</v>
      </c>
    </row>
    <row r="190" spans="1:19" x14ac:dyDescent="0.25">
      <c r="A190" s="791">
        <v>2037</v>
      </c>
      <c r="B190" s="792">
        <f t="shared" ref="B190:R190" si="106">B24*B$31/100*B146</f>
        <v>2.9971620339407146</v>
      </c>
      <c r="C190" s="793">
        <f t="shared" si="106"/>
        <v>0.29007236074208292</v>
      </c>
      <c r="D190" s="793">
        <f t="shared" si="106"/>
        <v>67.798202018262529</v>
      </c>
      <c r="E190" s="793">
        <f t="shared" si="106"/>
        <v>28.316895933014358</v>
      </c>
      <c r="F190" s="793">
        <f t="shared" si="106"/>
        <v>72.944323923444983</v>
      </c>
      <c r="G190" s="793">
        <f t="shared" si="106"/>
        <v>28.316895933014358</v>
      </c>
      <c r="H190" s="793">
        <f t="shared" si="106"/>
        <v>12.81212802309599</v>
      </c>
      <c r="I190" s="793">
        <f t="shared" si="106"/>
        <v>5.9273696992307654</v>
      </c>
      <c r="J190" s="793">
        <f t="shared" si="106"/>
        <v>8.6004972106485624</v>
      </c>
      <c r="K190" s="793">
        <f t="shared" si="106"/>
        <v>5.9273696992307654</v>
      </c>
      <c r="L190" s="793">
        <f t="shared" si="106"/>
        <v>25.569045761387617</v>
      </c>
      <c r="M190" s="793">
        <f t="shared" si="106"/>
        <v>14.527866909879329</v>
      </c>
      <c r="N190" s="793">
        <f t="shared" si="106"/>
        <v>18.59566964464554</v>
      </c>
      <c r="O190" s="793">
        <f t="shared" si="106"/>
        <v>14.527866909879329</v>
      </c>
      <c r="P190" s="793">
        <f t="shared" si="106"/>
        <v>6.6035193761160684</v>
      </c>
      <c r="Q190" s="793">
        <f t="shared" si="106"/>
        <v>4.7137837854041047</v>
      </c>
      <c r="R190" s="801">
        <f t="shared" si="106"/>
        <v>6.6370075698489792</v>
      </c>
      <c r="S190" s="802">
        <f t="shared" si="92"/>
        <v>325.1056767917861</v>
      </c>
    </row>
    <row r="191" spans="1:19" x14ac:dyDescent="0.25">
      <c r="A191" s="791">
        <v>2038</v>
      </c>
      <c r="B191" s="792">
        <f t="shared" ref="B191:R191" si="107">B25*B$31/100*B147</f>
        <v>3.300542394355261</v>
      </c>
      <c r="C191" s="793">
        <f t="shared" si="107"/>
        <v>0.31928244934008315</v>
      </c>
      <c r="D191" s="793">
        <f t="shared" si="107"/>
        <v>77.973157894736801</v>
      </c>
      <c r="E191" s="793">
        <f t="shared" si="107"/>
        <v>29.126734449760772</v>
      </c>
      <c r="F191" s="793">
        <f t="shared" si="107"/>
        <v>75.030467942583741</v>
      </c>
      <c r="G191" s="793">
        <f t="shared" si="107"/>
        <v>29.126734449760772</v>
      </c>
      <c r="H191" s="793">
        <f t="shared" si="107"/>
        <v>14.155328154081232</v>
      </c>
      <c r="I191" s="793">
        <f t="shared" si="107"/>
        <v>6.887084298925938</v>
      </c>
      <c r="J191" s="793">
        <f t="shared" si="107"/>
        <v>9.99302427687293</v>
      </c>
      <c r="K191" s="793">
        <f t="shared" si="107"/>
        <v>6.887084298925938</v>
      </c>
      <c r="L191" s="793">
        <f t="shared" si="107"/>
        <v>29.708991093406009</v>
      </c>
      <c r="M191" s="793">
        <f t="shared" si="107"/>
        <v>16.880108575798868</v>
      </c>
      <c r="N191" s="793">
        <f t="shared" si="107"/>
        <v>21.606538977022552</v>
      </c>
      <c r="O191" s="793">
        <f t="shared" si="107"/>
        <v>16.880108575798868</v>
      </c>
      <c r="P191" s="793">
        <f t="shared" si="107"/>
        <v>6.9651309101464678</v>
      </c>
      <c r="Q191" s="793">
        <f t="shared" si="107"/>
        <v>4.9843779698408799</v>
      </c>
      <c r="R191" s="801">
        <f t="shared" si="107"/>
        <v>7.0180041815359573</v>
      </c>
      <c r="S191" s="802">
        <f t="shared" si="92"/>
        <v>356.84270089289305</v>
      </c>
    </row>
    <row r="192" spans="1:19" x14ac:dyDescent="0.25">
      <c r="A192" s="791">
        <v>2039</v>
      </c>
      <c r="B192" s="792">
        <f t="shared" ref="B192:R192" si="108">B26*B$31/100*B148</f>
        <v>3.6464644213065744</v>
      </c>
      <c r="C192" s="793">
        <f t="shared" si="108"/>
        <v>0.35257561162514972</v>
      </c>
      <c r="D192" s="793">
        <f t="shared" si="108"/>
        <v>80.062105263157861</v>
      </c>
      <c r="E192" s="793">
        <f t="shared" si="108"/>
        <v>29.936572966507185</v>
      </c>
      <c r="F192" s="793">
        <f t="shared" si="108"/>
        <v>77.116611961722512</v>
      </c>
      <c r="G192" s="793">
        <f t="shared" si="108"/>
        <v>29.936572966507185</v>
      </c>
      <c r="H192" s="793">
        <f t="shared" si="108"/>
        <v>15.669032288980414</v>
      </c>
      <c r="I192" s="793">
        <f t="shared" si="108"/>
        <v>8.0073345044155708</v>
      </c>
      <c r="J192" s="793">
        <f t="shared" si="108"/>
        <v>11.618485359348082</v>
      </c>
      <c r="K192" s="793">
        <f t="shared" si="108"/>
        <v>8.0073345044155708</v>
      </c>
      <c r="L192" s="793">
        <f t="shared" si="108"/>
        <v>34.541442960224032</v>
      </c>
      <c r="M192" s="793">
        <f t="shared" si="108"/>
        <v>19.625819863763656</v>
      </c>
      <c r="N192" s="793">
        <f t="shared" si="108"/>
        <v>25.121049425617478</v>
      </c>
      <c r="O192" s="793">
        <f t="shared" si="108"/>
        <v>19.625819863763656</v>
      </c>
      <c r="P192" s="793">
        <f t="shared" si="108"/>
        <v>7.3620315549054531</v>
      </c>
      <c r="Q192" s="793">
        <f t="shared" si="108"/>
        <v>5.2825756353798843</v>
      </c>
      <c r="R192" s="801">
        <f t="shared" si="108"/>
        <v>7.4378664946148758</v>
      </c>
      <c r="S192" s="802">
        <f t="shared" si="92"/>
        <v>383.34969564625504</v>
      </c>
    </row>
    <row r="193" spans="1:19" x14ac:dyDescent="0.25">
      <c r="A193" s="791">
        <v>2040</v>
      </c>
      <c r="B193" s="792">
        <f t="shared" ref="B193:R193" si="109">B27*B$31/100*B149</f>
        <v>4.0405875563765399</v>
      </c>
      <c r="C193" s="793">
        <f t="shared" si="109"/>
        <v>0.39049396357803667</v>
      </c>
      <c r="D193" s="793">
        <f t="shared" si="109"/>
        <v>82.151052631578906</v>
      </c>
      <c r="E193" s="793">
        <f t="shared" si="109"/>
        <v>30.746411483253596</v>
      </c>
      <c r="F193" s="793">
        <f t="shared" si="109"/>
        <v>79.202755980861255</v>
      </c>
      <c r="G193" s="793">
        <f t="shared" si="109"/>
        <v>30.746411483253596</v>
      </c>
      <c r="H193" s="793">
        <f t="shared" si="109"/>
        <v>17.372628543847533</v>
      </c>
      <c r="I193" s="793">
        <f t="shared" si="109"/>
        <v>9.3108519292428333</v>
      </c>
      <c r="J193" s="793">
        <f t="shared" si="109"/>
        <v>13.509863583607247</v>
      </c>
      <c r="K193" s="793">
        <f t="shared" si="109"/>
        <v>9.3108519292428333</v>
      </c>
      <c r="L193" s="793">
        <f t="shared" si="109"/>
        <v>40.164459302616137</v>
      </c>
      <c r="M193" s="793">
        <f t="shared" si="109"/>
        <v>22.820715512850082</v>
      </c>
      <c r="N193" s="793">
        <f t="shared" si="109"/>
        <v>29.210515856448101</v>
      </c>
      <c r="O193" s="793">
        <f t="shared" si="109"/>
        <v>22.820715512850082</v>
      </c>
      <c r="P193" s="793">
        <f t="shared" si="109"/>
        <v>7.7988236997618117</v>
      </c>
      <c r="Q193" s="793">
        <f t="shared" si="109"/>
        <v>5.6120397907943911</v>
      </c>
      <c r="R193" s="801">
        <f t="shared" si="109"/>
        <v>7.9017520254385021</v>
      </c>
      <c r="S193" s="802">
        <f t="shared" si="92"/>
        <v>413.11093078560151</v>
      </c>
    </row>
    <row r="194" spans="1:19" ht="15.75" thickBot="1" x14ac:dyDescent="0.3">
      <c r="A194" s="795">
        <v>2041</v>
      </c>
      <c r="B194" s="796">
        <f t="shared" ref="B194:R194" si="110">B28*B$31/100*B150</f>
        <v>4.4891543373502234</v>
      </c>
      <c r="C194" s="797">
        <f t="shared" si="110"/>
        <v>0.43363536883606657</v>
      </c>
      <c r="D194" s="797">
        <f t="shared" si="110"/>
        <v>84.240000000000009</v>
      </c>
      <c r="E194" s="797">
        <f t="shared" si="110"/>
        <v>31.556250000000002</v>
      </c>
      <c r="F194" s="797">
        <f t="shared" si="110"/>
        <v>81.288899999999998</v>
      </c>
      <c r="G194" s="797">
        <f t="shared" si="110"/>
        <v>31.556250000000002</v>
      </c>
      <c r="H194" s="797">
        <f t="shared" si="110"/>
        <v>19.287218863806139</v>
      </c>
      <c r="I194" s="797">
        <f t="shared" si="110"/>
        <v>10.822856938686888</v>
      </c>
      <c r="J194" s="797">
        <f t="shared" si="110"/>
        <v>15.703753205153522</v>
      </c>
      <c r="K194" s="797">
        <f t="shared" si="110"/>
        <v>10.822856938686888</v>
      </c>
      <c r="L194" s="797">
        <f t="shared" si="110"/>
        <v>46.686833853159115</v>
      </c>
      <c r="M194" s="797">
        <f t="shared" si="110"/>
        <v>26.526610143840411</v>
      </c>
      <c r="N194" s="797">
        <f t="shared" si="110"/>
        <v>33.954060984115728</v>
      </c>
      <c r="O194" s="797">
        <f t="shared" si="110"/>
        <v>26.526610143840411</v>
      </c>
      <c r="P194" s="797">
        <f t="shared" si="110"/>
        <v>8.2805748404496757</v>
      </c>
      <c r="Q194" s="797">
        <f t="shared" si="110"/>
        <v>5.9768099296001429</v>
      </c>
      <c r="R194" s="803">
        <f t="shared" si="110"/>
        <v>8.4153483808770009</v>
      </c>
      <c r="S194" s="804">
        <f t="shared" si="92"/>
        <v>446.56772392840219</v>
      </c>
    </row>
  </sheetData>
  <mergeCells count="13">
    <mergeCell ref="A174:R174"/>
    <mergeCell ref="A1:R1"/>
    <mergeCell ref="A8:R8"/>
    <mergeCell ref="A30:R30"/>
    <mergeCell ref="A33:R33"/>
    <mergeCell ref="A55:R55"/>
    <mergeCell ref="A58:R58"/>
    <mergeCell ref="A80:B80"/>
    <mergeCell ref="A84:B84"/>
    <mergeCell ref="A86:R86"/>
    <mergeCell ref="A108:R108"/>
    <mergeCell ref="A130:R130"/>
    <mergeCell ref="A152:R152"/>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T194"/>
  <sheetViews>
    <sheetView topLeftCell="A62" workbookViewId="0">
      <selection activeCell="E82" sqref="E82"/>
    </sheetView>
  </sheetViews>
  <sheetFormatPr defaultColWidth="8.85546875" defaultRowHeight="15" x14ac:dyDescent="0.25"/>
  <cols>
    <col min="1" max="1" width="23.7109375" style="620" bestFit="1" customWidth="1"/>
    <col min="2" max="17" width="10.7109375" style="620" customWidth="1"/>
    <col min="18" max="18" width="10.7109375" style="785" customWidth="1"/>
    <col min="19" max="19" width="10.7109375" style="620" customWidth="1"/>
    <col min="20" max="16384" width="8.85546875" style="620"/>
  </cols>
  <sheetData>
    <row r="1" spans="1:20" ht="14.45" thickBot="1" x14ac:dyDescent="0.3">
      <c r="A1" s="901" t="s">
        <v>616</v>
      </c>
      <c r="B1" s="901"/>
      <c r="C1" s="901"/>
      <c r="D1" s="901"/>
      <c r="E1" s="901"/>
      <c r="F1" s="901"/>
      <c r="G1" s="901"/>
      <c r="H1" s="901"/>
      <c r="I1" s="901"/>
      <c r="J1" s="901"/>
      <c r="K1" s="901"/>
      <c r="L1" s="901"/>
      <c r="M1" s="901"/>
      <c r="N1" s="901"/>
      <c r="O1" s="901"/>
      <c r="P1" s="901"/>
      <c r="Q1" s="901"/>
      <c r="R1" s="901"/>
    </row>
    <row r="2" spans="1:20" ht="13.9" x14ac:dyDescent="0.25">
      <c r="A2" s="480" t="s">
        <v>480</v>
      </c>
      <c r="B2" s="757">
        <v>1</v>
      </c>
      <c r="C2" s="757">
        <v>2</v>
      </c>
      <c r="D2" s="757">
        <v>3</v>
      </c>
      <c r="E2" s="757">
        <v>4</v>
      </c>
      <c r="F2" s="757">
        <v>5</v>
      </c>
      <c r="G2" s="757">
        <v>6</v>
      </c>
      <c r="H2" s="757">
        <v>7</v>
      </c>
      <c r="I2" s="757">
        <v>8</v>
      </c>
      <c r="J2" s="757">
        <v>9</v>
      </c>
      <c r="K2" s="757">
        <v>10</v>
      </c>
      <c r="L2" s="757">
        <v>11</v>
      </c>
      <c r="M2" s="757">
        <v>12</v>
      </c>
      <c r="N2" s="757">
        <v>13</v>
      </c>
      <c r="O2" s="757">
        <v>14</v>
      </c>
      <c r="P2" s="757">
        <v>15</v>
      </c>
      <c r="Q2" s="757">
        <v>16</v>
      </c>
      <c r="R2" s="758">
        <v>17</v>
      </c>
    </row>
    <row r="3" spans="1:20" ht="13.9" x14ac:dyDescent="0.25">
      <c r="A3" s="759" t="s">
        <v>432</v>
      </c>
      <c r="B3" s="706" t="s">
        <v>568</v>
      </c>
      <c r="C3" s="706" t="s">
        <v>569</v>
      </c>
      <c r="D3" s="706" t="s">
        <v>570</v>
      </c>
      <c r="E3" s="706" t="s">
        <v>571</v>
      </c>
      <c r="F3" s="706" t="s">
        <v>572</v>
      </c>
      <c r="G3" s="706" t="s">
        <v>569</v>
      </c>
      <c r="H3" s="706" t="s">
        <v>573</v>
      </c>
      <c r="I3" s="706" t="s">
        <v>571</v>
      </c>
      <c r="J3" s="706" t="s">
        <v>568</v>
      </c>
      <c r="K3" s="706" t="s">
        <v>569</v>
      </c>
      <c r="L3" s="706" t="s">
        <v>574</v>
      </c>
      <c r="M3" s="706" t="s">
        <v>571</v>
      </c>
      <c r="N3" s="706" t="s">
        <v>572</v>
      </c>
      <c r="O3" s="706" t="s">
        <v>569</v>
      </c>
      <c r="P3" s="706" t="s">
        <v>575</v>
      </c>
      <c r="Q3" s="706" t="s">
        <v>571</v>
      </c>
      <c r="R3" s="760" t="s">
        <v>572</v>
      </c>
    </row>
    <row r="4" spans="1:20" ht="13.9" x14ac:dyDescent="0.25">
      <c r="A4" s="759" t="s">
        <v>399</v>
      </c>
      <c r="B4" s="761">
        <f>864/5280</f>
        <v>0.16363636363636364</v>
      </c>
      <c r="C4" s="761">
        <f>84/5280</f>
        <v>1.5909090909090907E-2</v>
      </c>
      <c r="D4" s="761">
        <f>5280/5280</f>
        <v>1</v>
      </c>
      <c r="E4" s="761">
        <f>1500/5280</f>
        <v>0.28409090909090912</v>
      </c>
      <c r="F4" s="761">
        <f>3864/5280</f>
        <v>0.73181818181818181</v>
      </c>
      <c r="G4" s="761">
        <f>1500/5280</f>
        <v>0.28409090909090912</v>
      </c>
      <c r="H4" s="761">
        <f>2112/5280</f>
        <v>0.4</v>
      </c>
      <c r="I4" s="761">
        <f>612/5280</f>
        <v>0.11590909090909091</v>
      </c>
      <c r="J4" s="761">
        <f>888/5280</f>
        <v>0.16818181818181818</v>
      </c>
      <c r="K4" s="761">
        <f>612/5280</f>
        <v>0.11590909090909091</v>
      </c>
      <c r="L4" s="761">
        <f>2640/5280</f>
        <v>0.5</v>
      </c>
      <c r="M4" s="761">
        <f>1500/5280</f>
        <v>0.28409090909090912</v>
      </c>
      <c r="N4" s="761">
        <f>1920/5280</f>
        <v>0.36363636363636365</v>
      </c>
      <c r="O4" s="761">
        <f>1500/5280</f>
        <v>0.28409090909090912</v>
      </c>
      <c r="P4" s="761">
        <f>2112/5280</f>
        <v>0.4</v>
      </c>
      <c r="Q4" s="761">
        <f>1500/5280</f>
        <v>0.28409090909090912</v>
      </c>
      <c r="R4" s="762">
        <f>2112/5280</f>
        <v>0.4</v>
      </c>
      <c r="T4" s="461"/>
    </row>
    <row r="5" spans="1:20" ht="13.9" x14ac:dyDescent="0.25">
      <c r="A5" s="759" t="s">
        <v>398</v>
      </c>
      <c r="B5" s="706">
        <v>3</v>
      </c>
      <c r="C5" s="706">
        <v>3</v>
      </c>
      <c r="D5" s="706">
        <v>3</v>
      </c>
      <c r="E5" s="706">
        <v>3</v>
      </c>
      <c r="F5" s="706">
        <v>3</v>
      </c>
      <c r="G5" s="706">
        <v>3</v>
      </c>
      <c r="H5" s="706">
        <v>3</v>
      </c>
      <c r="I5" s="706">
        <v>3</v>
      </c>
      <c r="J5" s="706">
        <v>3</v>
      </c>
      <c r="K5" s="706">
        <v>3</v>
      </c>
      <c r="L5" s="706">
        <v>3</v>
      </c>
      <c r="M5" s="706">
        <v>3</v>
      </c>
      <c r="N5" s="706">
        <v>3</v>
      </c>
      <c r="O5" s="706">
        <v>3</v>
      </c>
      <c r="P5" s="706">
        <v>3</v>
      </c>
      <c r="Q5" s="706">
        <v>3</v>
      </c>
      <c r="R5" s="760">
        <v>3</v>
      </c>
    </row>
    <row r="6" spans="1:20" ht="14.45" thickBot="1" x14ac:dyDescent="0.3">
      <c r="A6" s="763" t="s">
        <v>576</v>
      </c>
      <c r="B6" s="730">
        <v>1800</v>
      </c>
      <c r="C6" s="730">
        <v>1800</v>
      </c>
      <c r="D6" s="730">
        <v>1800</v>
      </c>
      <c r="E6" s="730">
        <v>1800</v>
      </c>
      <c r="F6" s="730">
        <v>1800</v>
      </c>
      <c r="G6" s="730">
        <v>1800</v>
      </c>
      <c r="H6" s="730">
        <v>1800</v>
      </c>
      <c r="I6" s="730">
        <v>1800</v>
      </c>
      <c r="J6" s="730">
        <v>1800</v>
      </c>
      <c r="K6" s="730">
        <v>1800</v>
      </c>
      <c r="L6" s="730">
        <v>1800</v>
      </c>
      <c r="M6" s="730">
        <v>1800</v>
      </c>
      <c r="N6" s="730">
        <v>1800</v>
      </c>
      <c r="O6" s="730">
        <v>1800</v>
      </c>
      <c r="P6" s="730">
        <v>1800</v>
      </c>
      <c r="Q6" s="730">
        <v>1800</v>
      </c>
      <c r="R6" s="764">
        <v>1800</v>
      </c>
    </row>
    <row r="8" spans="1:20" ht="14.45" thickBot="1" x14ac:dyDescent="0.3">
      <c r="A8" s="902" t="s">
        <v>617</v>
      </c>
      <c r="B8" s="902"/>
      <c r="C8" s="902"/>
      <c r="D8" s="902"/>
      <c r="E8" s="902"/>
      <c r="F8" s="902"/>
      <c r="G8" s="902"/>
      <c r="H8" s="902"/>
      <c r="I8" s="902"/>
      <c r="J8" s="902"/>
      <c r="K8" s="902"/>
      <c r="L8" s="902"/>
      <c r="M8" s="902"/>
      <c r="N8" s="902"/>
      <c r="O8" s="902"/>
      <c r="P8" s="902"/>
      <c r="Q8" s="902"/>
      <c r="R8" s="902"/>
    </row>
    <row r="9" spans="1:20" ht="13.9" x14ac:dyDescent="0.25">
      <c r="A9" s="480">
        <v>2022</v>
      </c>
      <c r="B9" s="765">
        <v>3348</v>
      </c>
      <c r="C9" s="765">
        <v>3348</v>
      </c>
      <c r="D9" s="765">
        <v>2970</v>
      </c>
      <c r="E9" s="765">
        <v>3348</v>
      </c>
      <c r="F9" s="765">
        <v>3348</v>
      </c>
      <c r="G9" s="765">
        <v>3348</v>
      </c>
      <c r="H9" s="765">
        <v>2376</v>
      </c>
      <c r="I9" s="765">
        <v>2430</v>
      </c>
      <c r="J9" s="765">
        <v>2430</v>
      </c>
      <c r="K9" s="765">
        <v>2430</v>
      </c>
      <c r="L9" s="765">
        <v>2430</v>
      </c>
      <c r="M9" s="765">
        <v>2430</v>
      </c>
      <c r="N9" s="765">
        <v>2430</v>
      </c>
      <c r="O9" s="765">
        <v>2430</v>
      </c>
      <c r="P9" s="765">
        <v>1458</v>
      </c>
      <c r="Q9" s="765">
        <v>1469</v>
      </c>
      <c r="R9" s="766">
        <v>1469</v>
      </c>
    </row>
    <row r="10" spans="1:20" ht="13.9" x14ac:dyDescent="0.25">
      <c r="A10" s="759">
        <v>2023</v>
      </c>
      <c r="B10" s="429">
        <f t="shared" ref="B10:B27" si="0">(B$28-B$9)/19+B9</f>
        <v>3496.2631578947367</v>
      </c>
      <c r="C10" s="429">
        <f t="shared" ref="C10:C27" si="1">(C$28-C$9)/19+C9</f>
        <v>3495.7894736842104</v>
      </c>
      <c r="D10" s="429">
        <f t="shared" ref="D10:D27" si="2">(D$28-D$9)/19+D9</f>
        <v>3109.2631578947367</v>
      </c>
      <c r="E10" s="429">
        <f t="shared" ref="E10:E27" si="3">(E$28-E$9)/19+E9</f>
        <v>3515.6842105263158</v>
      </c>
      <c r="F10" s="429">
        <f t="shared" ref="F10:F27" si="4">(F$28-F$9)/19+F9</f>
        <v>3515.6842105263158</v>
      </c>
      <c r="G10" s="429">
        <f t="shared" ref="G10:G27" si="5">(G$28-G$9)/19+G9</f>
        <v>3515.6842105263158</v>
      </c>
      <c r="H10" s="429">
        <f t="shared" ref="H10:H27" si="6">(H$28-H$9)/19+H9</f>
        <v>2458.4210526315787</v>
      </c>
      <c r="I10" s="429">
        <f t="shared" ref="I10:I27" si="7">(I$28-I$9)/19+I9</f>
        <v>2549.3684210526317</v>
      </c>
      <c r="J10" s="429">
        <f t="shared" ref="J10:J27" si="8">(J$28-J$9)/19+J9</f>
        <v>2549.3684210526317</v>
      </c>
      <c r="K10" s="429">
        <f t="shared" ref="K10:K27" si="9">(K$28-K$9)/19+K9</f>
        <v>2549.3684210526317</v>
      </c>
      <c r="L10" s="429">
        <f t="shared" ref="L10:L27" si="10">(L$28-L$9)/19+L9</f>
        <v>2549.3684210526317</v>
      </c>
      <c r="M10" s="429">
        <f t="shared" ref="M10:M27" si="11">(M$28-M$9)/19+M9</f>
        <v>2549.3684210526317</v>
      </c>
      <c r="N10" s="429">
        <f t="shared" ref="N10:N27" si="12">(N$28-N$9)/19+N9</f>
        <v>2549.3684210526317</v>
      </c>
      <c r="O10" s="429">
        <f t="shared" ref="O10:O27" si="13">(O$28-O$9)/19+O9</f>
        <v>2549.3684210526317</v>
      </c>
      <c r="P10" s="429">
        <f t="shared" ref="P10:P27" si="14">(P$28-P$9)/19+P9</f>
        <v>1520.5263157894738</v>
      </c>
      <c r="Q10" s="429">
        <f t="shared" ref="Q10:Q27" si="15">(Q$28-Q$9)/19+Q9</f>
        <v>1533.7894736842104</v>
      </c>
      <c r="R10" s="767">
        <f t="shared" ref="R10:R27" si="16">(R$28-R$9)/19+R9</f>
        <v>1533.7894736842104</v>
      </c>
    </row>
    <row r="11" spans="1:20" ht="13.9" x14ac:dyDescent="0.25">
      <c r="A11" s="759">
        <v>2024</v>
      </c>
      <c r="B11" s="429">
        <f t="shared" si="0"/>
        <v>3644.5263157894733</v>
      </c>
      <c r="C11" s="429">
        <f t="shared" si="1"/>
        <v>3643.5789473684208</v>
      </c>
      <c r="D11" s="429">
        <f t="shared" si="2"/>
        <v>3248.5263157894733</v>
      </c>
      <c r="E11" s="429">
        <f t="shared" si="3"/>
        <v>3683.3684210526317</v>
      </c>
      <c r="F11" s="429">
        <f t="shared" si="4"/>
        <v>3683.3684210526317</v>
      </c>
      <c r="G11" s="429">
        <f t="shared" si="5"/>
        <v>3683.3684210526317</v>
      </c>
      <c r="H11" s="429">
        <f t="shared" si="6"/>
        <v>2540.8421052631575</v>
      </c>
      <c r="I11" s="429">
        <f t="shared" si="7"/>
        <v>2668.7368421052633</v>
      </c>
      <c r="J11" s="429">
        <f t="shared" si="8"/>
        <v>2668.7368421052633</v>
      </c>
      <c r="K11" s="429">
        <f t="shared" si="9"/>
        <v>2668.7368421052633</v>
      </c>
      <c r="L11" s="429">
        <f t="shared" si="10"/>
        <v>2668.7368421052633</v>
      </c>
      <c r="M11" s="429">
        <f t="shared" si="11"/>
        <v>2668.7368421052633</v>
      </c>
      <c r="N11" s="429">
        <f t="shared" si="12"/>
        <v>2668.7368421052633</v>
      </c>
      <c r="O11" s="429">
        <f t="shared" si="13"/>
        <v>2668.7368421052633</v>
      </c>
      <c r="P11" s="429">
        <f t="shared" si="14"/>
        <v>1583.0526315789475</v>
      </c>
      <c r="Q11" s="429">
        <f t="shared" si="15"/>
        <v>1598.5789473684208</v>
      </c>
      <c r="R11" s="767">
        <f t="shared" si="16"/>
        <v>1598.5789473684208</v>
      </c>
    </row>
    <row r="12" spans="1:20" ht="13.9" x14ac:dyDescent="0.25">
      <c r="A12" s="759">
        <v>2025</v>
      </c>
      <c r="B12" s="429">
        <f t="shared" si="0"/>
        <v>3792.78947368421</v>
      </c>
      <c r="C12" s="429">
        <f t="shared" si="1"/>
        <v>3791.3684210526312</v>
      </c>
      <c r="D12" s="429">
        <f t="shared" si="2"/>
        <v>3387.78947368421</v>
      </c>
      <c r="E12" s="429">
        <f t="shared" si="3"/>
        <v>3851.0526315789475</v>
      </c>
      <c r="F12" s="429">
        <f t="shared" si="4"/>
        <v>3851.0526315789475</v>
      </c>
      <c r="G12" s="429">
        <f t="shared" si="5"/>
        <v>3851.0526315789475</v>
      </c>
      <c r="H12" s="429">
        <f t="shared" si="6"/>
        <v>2623.2631578947362</v>
      </c>
      <c r="I12" s="429">
        <f t="shared" si="7"/>
        <v>2788.105263157895</v>
      </c>
      <c r="J12" s="429">
        <f t="shared" si="8"/>
        <v>2788.105263157895</v>
      </c>
      <c r="K12" s="429">
        <f t="shared" si="9"/>
        <v>2788.105263157895</v>
      </c>
      <c r="L12" s="429">
        <f t="shared" si="10"/>
        <v>2788.105263157895</v>
      </c>
      <c r="M12" s="429">
        <f t="shared" si="11"/>
        <v>2788.105263157895</v>
      </c>
      <c r="N12" s="429">
        <f t="shared" si="12"/>
        <v>2788.105263157895</v>
      </c>
      <c r="O12" s="429">
        <f t="shared" si="13"/>
        <v>2788.105263157895</v>
      </c>
      <c r="P12" s="429">
        <f t="shared" si="14"/>
        <v>1645.5789473684213</v>
      </c>
      <c r="Q12" s="429">
        <f t="shared" si="15"/>
        <v>1663.3684210526312</v>
      </c>
      <c r="R12" s="767">
        <f t="shared" si="16"/>
        <v>1663.3684210526312</v>
      </c>
    </row>
    <row r="13" spans="1:20" ht="13.9" x14ac:dyDescent="0.25">
      <c r="A13" s="759">
        <v>2026</v>
      </c>
      <c r="B13" s="429">
        <f t="shared" si="0"/>
        <v>3941.0526315789466</v>
      </c>
      <c r="C13" s="429">
        <f t="shared" si="1"/>
        <v>3939.1578947368416</v>
      </c>
      <c r="D13" s="429">
        <f t="shared" si="2"/>
        <v>3527.0526315789466</v>
      </c>
      <c r="E13" s="429">
        <f t="shared" si="3"/>
        <v>4018.7368421052633</v>
      </c>
      <c r="F13" s="429">
        <f t="shared" si="4"/>
        <v>4018.7368421052633</v>
      </c>
      <c r="G13" s="429">
        <f t="shared" si="5"/>
        <v>4018.7368421052633</v>
      </c>
      <c r="H13" s="429">
        <f t="shared" si="6"/>
        <v>2705.6842105263149</v>
      </c>
      <c r="I13" s="429">
        <f t="shared" si="7"/>
        <v>2907.4736842105267</v>
      </c>
      <c r="J13" s="429">
        <f t="shared" si="8"/>
        <v>2907.4736842105267</v>
      </c>
      <c r="K13" s="429">
        <f t="shared" si="9"/>
        <v>2907.4736842105267</v>
      </c>
      <c r="L13" s="429">
        <f t="shared" si="10"/>
        <v>2907.4736842105267</v>
      </c>
      <c r="M13" s="429">
        <f t="shared" si="11"/>
        <v>2907.4736842105267</v>
      </c>
      <c r="N13" s="429">
        <f t="shared" si="12"/>
        <v>2907.4736842105267</v>
      </c>
      <c r="O13" s="429">
        <f t="shared" si="13"/>
        <v>2907.4736842105267</v>
      </c>
      <c r="P13" s="429">
        <f t="shared" si="14"/>
        <v>1708.105263157895</v>
      </c>
      <c r="Q13" s="429">
        <f t="shared" si="15"/>
        <v>1728.1578947368416</v>
      </c>
      <c r="R13" s="767">
        <f t="shared" si="16"/>
        <v>1728.1578947368416</v>
      </c>
    </row>
    <row r="14" spans="1:20" ht="13.9" x14ac:dyDescent="0.25">
      <c r="A14" s="759">
        <v>2027</v>
      </c>
      <c r="B14" s="429">
        <f t="shared" si="0"/>
        <v>4089.3157894736833</v>
      </c>
      <c r="C14" s="429">
        <f t="shared" si="1"/>
        <v>4086.947368421052</v>
      </c>
      <c r="D14" s="429">
        <f t="shared" si="2"/>
        <v>3666.3157894736833</v>
      </c>
      <c r="E14" s="429">
        <f t="shared" si="3"/>
        <v>4186.4210526315792</v>
      </c>
      <c r="F14" s="429">
        <f t="shared" si="4"/>
        <v>4186.4210526315792</v>
      </c>
      <c r="G14" s="429">
        <f t="shared" si="5"/>
        <v>4186.4210526315792</v>
      </c>
      <c r="H14" s="429">
        <f t="shared" si="6"/>
        <v>2788.1052631578937</v>
      </c>
      <c r="I14" s="429">
        <f t="shared" si="7"/>
        <v>3026.8421052631584</v>
      </c>
      <c r="J14" s="429">
        <f t="shared" si="8"/>
        <v>3026.8421052631584</v>
      </c>
      <c r="K14" s="429">
        <f t="shared" si="9"/>
        <v>3026.8421052631584</v>
      </c>
      <c r="L14" s="429">
        <f t="shared" si="10"/>
        <v>3026.8421052631584</v>
      </c>
      <c r="M14" s="429">
        <f t="shared" si="11"/>
        <v>3026.8421052631584</v>
      </c>
      <c r="N14" s="429">
        <f t="shared" si="12"/>
        <v>3026.8421052631584</v>
      </c>
      <c r="O14" s="429">
        <f t="shared" si="13"/>
        <v>3026.8421052631584</v>
      </c>
      <c r="P14" s="429">
        <f t="shared" si="14"/>
        <v>1770.6315789473688</v>
      </c>
      <c r="Q14" s="429">
        <f t="shared" si="15"/>
        <v>1792.947368421052</v>
      </c>
      <c r="R14" s="767">
        <f t="shared" si="16"/>
        <v>1792.947368421052</v>
      </c>
    </row>
    <row r="15" spans="1:20" ht="13.9" x14ac:dyDescent="0.25">
      <c r="A15" s="759">
        <v>2028</v>
      </c>
      <c r="B15" s="429">
        <f t="shared" si="0"/>
        <v>4237.5789473684199</v>
      </c>
      <c r="C15" s="429">
        <f t="shared" si="1"/>
        <v>4234.7368421052624</v>
      </c>
      <c r="D15" s="429">
        <f t="shared" si="2"/>
        <v>3805.5789473684199</v>
      </c>
      <c r="E15" s="429">
        <f t="shared" si="3"/>
        <v>4354.105263157895</v>
      </c>
      <c r="F15" s="429">
        <f t="shared" si="4"/>
        <v>4354.105263157895</v>
      </c>
      <c r="G15" s="429">
        <f t="shared" si="5"/>
        <v>4354.105263157895</v>
      </c>
      <c r="H15" s="429">
        <f t="shared" si="6"/>
        <v>2870.5263157894724</v>
      </c>
      <c r="I15" s="429">
        <f t="shared" si="7"/>
        <v>3146.21052631579</v>
      </c>
      <c r="J15" s="429">
        <f t="shared" si="8"/>
        <v>3146.21052631579</v>
      </c>
      <c r="K15" s="429">
        <f t="shared" si="9"/>
        <v>3146.21052631579</v>
      </c>
      <c r="L15" s="429">
        <f t="shared" si="10"/>
        <v>3146.21052631579</v>
      </c>
      <c r="M15" s="429">
        <f t="shared" si="11"/>
        <v>3146.21052631579</v>
      </c>
      <c r="N15" s="429">
        <f t="shared" si="12"/>
        <v>3146.21052631579</v>
      </c>
      <c r="O15" s="429">
        <f t="shared" si="13"/>
        <v>3146.21052631579</v>
      </c>
      <c r="P15" s="429">
        <f t="shared" si="14"/>
        <v>1833.1578947368425</v>
      </c>
      <c r="Q15" s="429">
        <f t="shared" si="15"/>
        <v>1857.7368421052624</v>
      </c>
      <c r="R15" s="767">
        <f t="shared" si="16"/>
        <v>1857.7368421052624</v>
      </c>
    </row>
    <row r="16" spans="1:20" ht="13.9" x14ac:dyDescent="0.25">
      <c r="A16" s="759">
        <v>2029</v>
      </c>
      <c r="B16" s="429">
        <f t="shared" si="0"/>
        <v>4385.8421052631566</v>
      </c>
      <c r="C16" s="429">
        <f t="shared" si="1"/>
        <v>4382.5263157894733</v>
      </c>
      <c r="D16" s="429">
        <f t="shared" si="2"/>
        <v>3944.8421052631566</v>
      </c>
      <c r="E16" s="429">
        <f t="shared" si="3"/>
        <v>4521.7894736842109</v>
      </c>
      <c r="F16" s="429">
        <f t="shared" si="4"/>
        <v>4521.7894736842109</v>
      </c>
      <c r="G16" s="429">
        <f t="shared" si="5"/>
        <v>4521.7894736842109</v>
      </c>
      <c r="H16" s="429">
        <f t="shared" si="6"/>
        <v>2952.9473684210511</v>
      </c>
      <c r="I16" s="429">
        <f t="shared" si="7"/>
        <v>3265.5789473684217</v>
      </c>
      <c r="J16" s="429">
        <f t="shared" si="8"/>
        <v>3265.5789473684217</v>
      </c>
      <c r="K16" s="429">
        <f t="shared" si="9"/>
        <v>3265.5789473684217</v>
      </c>
      <c r="L16" s="429">
        <f t="shared" si="10"/>
        <v>3265.5789473684217</v>
      </c>
      <c r="M16" s="429">
        <f t="shared" si="11"/>
        <v>3265.5789473684217</v>
      </c>
      <c r="N16" s="429">
        <f t="shared" si="12"/>
        <v>3265.5789473684217</v>
      </c>
      <c r="O16" s="429">
        <f t="shared" si="13"/>
        <v>3265.5789473684217</v>
      </c>
      <c r="P16" s="429">
        <f t="shared" si="14"/>
        <v>1895.6842105263163</v>
      </c>
      <c r="Q16" s="429">
        <f t="shared" si="15"/>
        <v>1922.5263157894728</v>
      </c>
      <c r="R16" s="767">
        <f t="shared" si="16"/>
        <v>1922.5263157894728</v>
      </c>
    </row>
    <row r="17" spans="1:18" ht="13.9" x14ac:dyDescent="0.25">
      <c r="A17" s="759">
        <v>2030</v>
      </c>
      <c r="B17" s="429">
        <f t="shared" si="0"/>
        <v>4534.1052631578932</v>
      </c>
      <c r="C17" s="429">
        <f t="shared" si="1"/>
        <v>4530.3157894736842</v>
      </c>
      <c r="D17" s="429">
        <f t="shared" si="2"/>
        <v>4084.1052631578932</v>
      </c>
      <c r="E17" s="429">
        <f t="shared" si="3"/>
        <v>4689.4736842105267</v>
      </c>
      <c r="F17" s="429">
        <f t="shared" si="4"/>
        <v>4689.4736842105267</v>
      </c>
      <c r="G17" s="429">
        <f t="shared" si="5"/>
        <v>4689.4736842105267</v>
      </c>
      <c r="H17" s="429">
        <f t="shared" si="6"/>
        <v>3035.3684210526299</v>
      </c>
      <c r="I17" s="429">
        <f t="shared" si="7"/>
        <v>3384.9473684210534</v>
      </c>
      <c r="J17" s="429">
        <f t="shared" si="8"/>
        <v>3384.9473684210534</v>
      </c>
      <c r="K17" s="429">
        <f t="shared" si="9"/>
        <v>3384.9473684210534</v>
      </c>
      <c r="L17" s="429">
        <f t="shared" si="10"/>
        <v>3384.9473684210534</v>
      </c>
      <c r="M17" s="429">
        <f t="shared" si="11"/>
        <v>3384.9473684210534</v>
      </c>
      <c r="N17" s="429">
        <f t="shared" si="12"/>
        <v>3384.9473684210534</v>
      </c>
      <c r="O17" s="429">
        <f t="shared" si="13"/>
        <v>3384.9473684210534</v>
      </c>
      <c r="P17" s="429">
        <f t="shared" si="14"/>
        <v>1958.21052631579</v>
      </c>
      <c r="Q17" s="429">
        <f t="shared" si="15"/>
        <v>1987.3157894736833</v>
      </c>
      <c r="R17" s="767">
        <f t="shared" si="16"/>
        <v>1987.3157894736833</v>
      </c>
    </row>
    <row r="18" spans="1:18" ht="13.9" x14ac:dyDescent="0.25">
      <c r="A18" s="759">
        <v>2031</v>
      </c>
      <c r="B18" s="429">
        <f t="shared" si="0"/>
        <v>4682.3684210526299</v>
      </c>
      <c r="C18" s="429">
        <f t="shared" si="1"/>
        <v>4678.105263157895</v>
      </c>
      <c r="D18" s="429">
        <f t="shared" si="2"/>
        <v>4223.3684210526299</v>
      </c>
      <c r="E18" s="429">
        <f t="shared" si="3"/>
        <v>4857.1578947368425</v>
      </c>
      <c r="F18" s="429">
        <f t="shared" si="4"/>
        <v>4857.1578947368425</v>
      </c>
      <c r="G18" s="429">
        <f t="shared" si="5"/>
        <v>4857.1578947368425</v>
      </c>
      <c r="H18" s="429">
        <f t="shared" si="6"/>
        <v>3117.7894736842086</v>
      </c>
      <c r="I18" s="429">
        <f t="shared" si="7"/>
        <v>3504.3157894736851</v>
      </c>
      <c r="J18" s="429">
        <f t="shared" si="8"/>
        <v>3504.3157894736851</v>
      </c>
      <c r="K18" s="429">
        <f t="shared" si="9"/>
        <v>3504.3157894736851</v>
      </c>
      <c r="L18" s="429">
        <f t="shared" si="10"/>
        <v>3504.3157894736851</v>
      </c>
      <c r="M18" s="429">
        <f t="shared" si="11"/>
        <v>3504.3157894736851</v>
      </c>
      <c r="N18" s="429">
        <f t="shared" si="12"/>
        <v>3504.3157894736851</v>
      </c>
      <c r="O18" s="429">
        <f t="shared" si="13"/>
        <v>3504.3157894736851</v>
      </c>
      <c r="P18" s="429">
        <f t="shared" si="14"/>
        <v>2020.7368421052638</v>
      </c>
      <c r="Q18" s="429">
        <f t="shared" si="15"/>
        <v>2052.1052631578937</v>
      </c>
      <c r="R18" s="767">
        <f t="shared" si="16"/>
        <v>2052.1052631578937</v>
      </c>
    </row>
    <row r="19" spans="1:18" ht="13.9" x14ac:dyDescent="0.25">
      <c r="A19" s="759">
        <v>2032</v>
      </c>
      <c r="B19" s="429">
        <f t="shared" si="0"/>
        <v>4830.6315789473665</v>
      </c>
      <c r="C19" s="429">
        <f t="shared" si="1"/>
        <v>4825.8947368421059</v>
      </c>
      <c r="D19" s="429">
        <f t="shared" si="2"/>
        <v>4362.6315789473665</v>
      </c>
      <c r="E19" s="429">
        <f t="shared" si="3"/>
        <v>5024.8421052631584</v>
      </c>
      <c r="F19" s="429">
        <f t="shared" si="4"/>
        <v>5024.8421052631584</v>
      </c>
      <c r="G19" s="429">
        <f t="shared" si="5"/>
        <v>5024.8421052631584</v>
      </c>
      <c r="H19" s="429">
        <f t="shared" si="6"/>
        <v>3200.2105263157873</v>
      </c>
      <c r="I19" s="429">
        <f t="shared" si="7"/>
        <v>3623.6842105263167</v>
      </c>
      <c r="J19" s="429">
        <f t="shared" si="8"/>
        <v>3623.6842105263167</v>
      </c>
      <c r="K19" s="429">
        <f t="shared" si="9"/>
        <v>3623.6842105263167</v>
      </c>
      <c r="L19" s="429">
        <f t="shared" si="10"/>
        <v>3623.6842105263167</v>
      </c>
      <c r="M19" s="429">
        <f t="shared" si="11"/>
        <v>3623.6842105263167</v>
      </c>
      <c r="N19" s="429">
        <f t="shared" si="12"/>
        <v>3623.6842105263167</v>
      </c>
      <c r="O19" s="429">
        <f t="shared" si="13"/>
        <v>3623.6842105263167</v>
      </c>
      <c r="P19" s="429">
        <f t="shared" si="14"/>
        <v>2083.2631578947376</v>
      </c>
      <c r="Q19" s="429">
        <f t="shared" si="15"/>
        <v>2116.8947368421041</v>
      </c>
      <c r="R19" s="767">
        <f t="shared" si="16"/>
        <v>2116.8947368421041</v>
      </c>
    </row>
    <row r="20" spans="1:18" ht="13.9" x14ac:dyDescent="0.25">
      <c r="A20" s="759">
        <v>2033</v>
      </c>
      <c r="B20" s="429">
        <f t="shared" si="0"/>
        <v>4978.8947368421032</v>
      </c>
      <c r="C20" s="429">
        <f t="shared" si="1"/>
        <v>4973.6842105263167</v>
      </c>
      <c r="D20" s="429">
        <f t="shared" si="2"/>
        <v>4501.8947368421032</v>
      </c>
      <c r="E20" s="429">
        <f t="shared" si="3"/>
        <v>5192.5263157894742</v>
      </c>
      <c r="F20" s="429">
        <f t="shared" si="4"/>
        <v>5192.5263157894742</v>
      </c>
      <c r="G20" s="429">
        <f t="shared" si="5"/>
        <v>5192.5263157894742</v>
      </c>
      <c r="H20" s="429">
        <f t="shared" si="6"/>
        <v>3282.6315789473661</v>
      </c>
      <c r="I20" s="429">
        <f t="shared" si="7"/>
        <v>3743.0526315789484</v>
      </c>
      <c r="J20" s="429">
        <f t="shared" si="8"/>
        <v>3743.0526315789484</v>
      </c>
      <c r="K20" s="429">
        <f t="shared" si="9"/>
        <v>3743.0526315789484</v>
      </c>
      <c r="L20" s="429">
        <f t="shared" si="10"/>
        <v>3743.0526315789484</v>
      </c>
      <c r="M20" s="429">
        <f t="shared" si="11"/>
        <v>3743.0526315789484</v>
      </c>
      <c r="N20" s="429">
        <f t="shared" si="12"/>
        <v>3743.0526315789484</v>
      </c>
      <c r="O20" s="429">
        <f t="shared" si="13"/>
        <v>3743.0526315789484</v>
      </c>
      <c r="P20" s="429">
        <f t="shared" si="14"/>
        <v>2145.7894736842113</v>
      </c>
      <c r="Q20" s="429">
        <f t="shared" si="15"/>
        <v>2181.6842105263145</v>
      </c>
      <c r="R20" s="767">
        <f t="shared" si="16"/>
        <v>2181.6842105263145</v>
      </c>
    </row>
    <row r="21" spans="1:18" ht="13.9" x14ac:dyDescent="0.25">
      <c r="A21" s="759">
        <v>2034</v>
      </c>
      <c r="B21" s="429">
        <f t="shared" si="0"/>
        <v>5127.1578947368398</v>
      </c>
      <c r="C21" s="429">
        <f t="shared" si="1"/>
        <v>5121.4736842105276</v>
      </c>
      <c r="D21" s="429">
        <f t="shared" si="2"/>
        <v>4641.1578947368398</v>
      </c>
      <c r="E21" s="429">
        <f t="shared" si="3"/>
        <v>5360.21052631579</v>
      </c>
      <c r="F21" s="429">
        <f t="shared" si="4"/>
        <v>5360.21052631579</v>
      </c>
      <c r="G21" s="429">
        <f t="shared" si="5"/>
        <v>5360.21052631579</v>
      </c>
      <c r="H21" s="429">
        <f t="shared" si="6"/>
        <v>3365.0526315789448</v>
      </c>
      <c r="I21" s="429">
        <f t="shared" si="7"/>
        <v>3862.4210526315801</v>
      </c>
      <c r="J21" s="429">
        <f t="shared" si="8"/>
        <v>3862.4210526315801</v>
      </c>
      <c r="K21" s="429">
        <f t="shared" si="9"/>
        <v>3862.4210526315801</v>
      </c>
      <c r="L21" s="429">
        <f t="shared" si="10"/>
        <v>3862.4210526315801</v>
      </c>
      <c r="M21" s="429">
        <f t="shared" si="11"/>
        <v>3862.4210526315801</v>
      </c>
      <c r="N21" s="429">
        <f t="shared" si="12"/>
        <v>3862.4210526315801</v>
      </c>
      <c r="O21" s="429">
        <f t="shared" si="13"/>
        <v>3862.4210526315801</v>
      </c>
      <c r="P21" s="429">
        <f t="shared" si="14"/>
        <v>2208.3157894736851</v>
      </c>
      <c r="Q21" s="429">
        <f t="shared" si="15"/>
        <v>2246.4736842105249</v>
      </c>
      <c r="R21" s="767">
        <f t="shared" si="16"/>
        <v>2246.4736842105249</v>
      </c>
    </row>
    <row r="22" spans="1:18" ht="13.9" x14ac:dyDescent="0.25">
      <c r="A22" s="759">
        <v>2035</v>
      </c>
      <c r="B22" s="429">
        <f t="shared" si="0"/>
        <v>5275.4210526315765</v>
      </c>
      <c r="C22" s="429">
        <f t="shared" si="1"/>
        <v>5269.2631578947385</v>
      </c>
      <c r="D22" s="429">
        <f t="shared" si="2"/>
        <v>4780.4210526315765</v>
      </c>
      <c r="E22" s="429">
        <f t="shared" si="3"/>
        <v>5527.8947368421059</v>
      </c>
      <c r="F22" s="429">
        <f t="shared" si="4"/>
        <v>5527.8947368421059</v>
      </c>
      <c r="G22" s="429">
        <f t="shared" si="5"/>
        <v>5527.8947368421059</v>
      </c>
      <c r="H22" s="429">
        <f t="shared" si="6"/>
        <v>3447.4736842105235</v>
      </c>
      <c r="I22" s="429">
        <f t="shared" si="7"/>
        <v>3981.7894736842118</v>
      </c>
      <c r="J22" s="429">
        <f t="shared" si="8"/>
        <v>3981.7894736842118</v>
      </c>
      <c r="K22" s="429">
        <f t="shared" si="9"/>
        <v>3981.7894736842118</v>
      </c>
      <c r="L22" s="429">
        <f t="shared" si="10"/>
        <v>3981.7894736842118</v>
      </c>
      <c r="M22" s="429">
        <f t="shared" si="11"/>
        <v>3981.7894736842118</v>
      </c>
      <c r="N22" s="429">
        <f t="shared" si="12"/>
        <v>3981.7894736842118</v>
      </c>
      <c r="O22" s="429">
        <f t="shared" si="13"/>
        <v>3981.7894736842118</v>
      </c>
      <c r="P22" s="429">
        <f t="shared" si="14"/>
        <v>2270.8421052631588</v>
      </c>
      <c r="Q22" s="429">
        <f t="shared" si="15"/>
        <v>2311.2631578947353</v>
      </c>
      <c r="R22" s="767">
        <f t="shared" si="16"/>
        <v>2311.2631578947353</v>
      </c>
    </row>
    <row r="23" spans="1:18" ht="13.9" x14ac:dyDescent="0.25">
      <c r="A23" s="759">
        <v>2036</v>
      </c>
      <c r="B23" s="429">
        <f t="shared" si="0"/>
        <v>5423.6842105263131</v>
      </c>
      <c r="C23" s="429">
        <f t="shared" si="1"/>
        <v>5417.0526315789493</v>
      </c>
      <c r="D23" s="429">
        <f t="shared" si="2"/>
        <v>4919.6842105263131</v>
      </c>
      <c r="E23" s="429">
        <f t="shared" si="3"/>
        <v>5695.5789473684217</v>
      </c>
      <c r="F23" s="429">
        <f t="shared" si="4"/>
        <v>5695.5789473684217</v>
      </c>
      <c r="G23" s="429">
        <f t="shared" si="5"/>
        <v>5695.5789473684217</v>
      </c>
      <c r="H23" s="429">
        <f t="shared" si="6"/>
        <v>3529.8947368421022</v>
      </c>
      <c r="I23" s="429">
        <f t="shared" si="7"/>
        <v>4101.1578947368434</v>
      </c>
      <c r="J23" s="429">
        <f t="shared" si="8"/>
        <v>4101.1578947368434</v>
      </c>
      <c r="K23" s="429">
        <f t="shared" si="9"/>
        <v>4101.1578947368434</v>
      </c>
      <c r="L23" s="429">
        <f t="shared" si="10"/>
        <v>4101.1578947368434</v>
      </c>
      <c r="M23" s="429">
        <f t="shared" si="11"/>
        <v>4101.1578947368434</v>
      </c>
      <c r="N23" s="429">
        <f t="shared" si="12"/>
        <v>4101.1578947368434</v>
      </c>
      <c r="O23" s="429">
        <f t="shared" si="13"/>
        <v>4101.1578947368434</v>
      </c>
      <c r="P23" s="429">
        <f t="shared" si="14"/>
        <v>2333.3684210526326</v>
      </c>
      <c r="Q23" s="429">
        <f t="shared" si="15"/>
        <v>2376.0526315789457</v>
      </c>
      <c r="R23" s="767">
        <f t="shared" si="16"/>
        <v>2376.0526315789457</v>
      </c>
    </row>
    <row r="24" spans="1:18" ht="13.9" x14ac:dyDescent="0.25">
      <c r="A24" s="759">
        <v>2037</v>
      </c>
      <c r="B24" s="429">
        <f t="shared" si="0"/>
        <v>5571.9473684210498</v>
      </c>
      <c r="C24" s="429">
        <f t="shared" si="1"/>
        <v>5564.8421052631602</v>
      </c>
      <c r="D24" s="429">
        <f t="shared" si="2"/>
        <v>5058.9473684210498</v>
      </c>
      <c r="E24" s="429">
        <f t="shared" si="3"/>
        <v>5863.2631578947376</v>
      </c>
      <c r="F24" s="429">
        <f t="shared" si="4"/>
        <v>5863.2631578947376</v>
      </c>
      <c r="G24" s="429">
        <f t="shared" si="5"/>
        <v>5863.2631578947376</v>
      </c>
      <c r="H24" s="429">
        <f t="shared" si="6"/>
        <v>3612.315789473681</v>
      </c>
      <c r="I24" s="429">
        <f t="shared" si="7"/>
        <v>4220.5263157894751</v>
      </c>
      <c r="J24" s="429">
        <f t="shared" si="8"/>
        <v>4220.5263157894751</v>
      </c>
      <c r="K24" s="429">
        <f t="shared" si="9"/>
        <v>4220.5263157894751</v>
      </c>
      <c r="L24" s="429">
        <f t="shared" si="10"/>
        <v>4220.5263157894751</v>
      </c>
      <c r="M24" s="429">
        <f t="shared" si="11"/>
        <v>4220.5263157894751</v>
      </c>
      <c r="N24" s="429">
        <f t="shared" si="12"/>
        <v>4220.5263157894751</v>
      </c>
      <c r="O24" s="429">
        <f t="shared" si="13"/>
        <v>4220.5263157894751</v>
      </c>
      <c r="P24" s="429">
        <f t="shared" si="14"/>
        <v>2395.8947368421063</v>
      </c>
      <c r="Q24" s="429">
        <f t="shared" si="15"/>
        <v>2440.8421052631561</v>
      </c>
      <c r="R24" s="767">
        <f t="shared" si="16"/>
        <v>2440.8421052631561</v>
      </c>
    </row>
    <row r="25" spans="1:18" ht="13.9" x14ac:dyDescent="0.25">
      <c r="A25" s="759">
        <v>2038</v>
      </c>
      <c r="B25" s="429">
        <f t="shared" si="0"/>
        <v>5720.2105263157864</v>
      </c>
      <c r="C25" s="429">
        <f t="shared" si="1"/>
        <v>5712.6315789473711</v>
      </c>
      <c r="D25" s="429">
        <f t="shared" si="2"/>
        <v>5198.2105263157864</v>
      </c>
      <c r="E25" s="429">
        <f t="shared" si="3"/>
        <v>6030.9473684210534</v>
      </c>
      <c r="F25" s="429">
        <f t="shared" si="4"/>
        <v>6030.9473684210534</v>
      </c>
      <c r="G25" s="429">
        <f t="shared" si="5"/>
        <v>6030.9473684210534</v>
      </c>
      <c r="H25" s="429">
        <f t="shared" si="6"/>
        <v>3694.7368421052597</v>
      </c>
      <c r="I25" s="429">
        <f t="shared" si="7"/>
        <v>4339.8947368421068</v>
      </c>
      <c r="J25" s="429">
        <f t="shared" si="8"/>
        <v>4339.8947368421068</v>
      </c>
      <c r="K25" s="429">
        <f t="shared" si="9"/>
        <v>4339.8947368421068</v>
      </c>
      <c r="L25" s="429">
        <f t="shared" si="10"/>
        <v>4339.8947368421068</v>
      </c>
      <c r="M25" s="429">
        <f t="shared" si="11"/>
        <v>4339.8947368421068</v>
      </c>
      <c r="N25" s="429">
        <f t="shared" si="12"/>
        <v>4339.8947368421068</v>
      </c>
      <c r="O25" s="429">
        <f t="shared" si="13"/>
        <v>4339.8947368421068</v>
      </c>
      <c r="P25" s="429">
        <f t="shared" si="14"/>
        <v>2458.4210526315801</v>
      </c>
      <c r="Q25" s="429">
        <f t="shared" si="15"/>
        <v>2505.6315789473665</v>
      </c>
      <c r="R25" s="767">
        <f t="shared" si="16"/>
        <v>2505.6315789473665</v>
      </c>
    </row>
    <row r="26" spans="1:18" ht="13.9" x14ac:dyDescent="0.25">
      <c r="A26" s="759">
        <v>2039</v>
      </c>
      <c r="B26" s="429">
        <f t="shared" si="0"/>
        <v>5868.4736842105231</v>
      </c>
      <c r="C26" s="429">
        <f t="shared" si="1"/>
        <v>5860.4210526315819</v>
      </c>
      <c r="D26" s="429">
        <f t="shared" si="2"/>
        <v>5337.4736842105231</v>
      </c>
      <c r="E26" s="429">
        <f t="shared" si="3"/>
        <v>6198.6315789473692</v>
      </c>
      <c r="F26" s="429">
        <f t="shared" si="4"/>
        <v>6198.6315789473692</v>
      </c>
      <c r="G26" s="429">
        <f t="shared" si="5"/>
        <v>6198.6315789473692</v>
      </c>
      <c r="H26" s="429">
        <f t="shared" si="6"/>
        <v>3777.1578947368384</v>
      </c>
      <c r="I26" s="429">
        <f t="shared" si="7"/>
        <v>4459.2631578947385</v>
      </c>
      <c r="J26" s="429">
        <f t="shared" si="8"/>
        <v>4459.2631578947385</v>
      </c>
      <c r="K26" s="429">
        <f t="shared" si="9"/>
        <v>4459.2631578947385</v>
      </c>
      <c r="L26" s="429">
        <f t="shared" si="10"/>
        <v>4459.2631578947385</v>
      </c>
      <c r="M26" s="429">
        <f t="shared" si="11"/>
        <v>4459.2631578947385</v>
      </c>
      <c r="N26" s="429">
        <f t="shared" si="12"/>
        <v>4459.2631578947385</v>
      </c>
      <c r="O26" s="429">
        <f t="shared" si="13"/>
        <v>4459.2631578947385</v>
      </c>
      <c r="P26" s="429">
        <f t="shared" si="14"/>
        <v>2520.9473684210539</v>
      </c>
      <c r="Q26" s="429">
        <f t="shared" si="15"/>
        <v>2570.4210526315769</v>
      </c>
      <c r="R26" s="767">
        <f t="shared" si="16"/>
        <v>2570.4210526315769</v>
      </c>
    </row>
    <row r="27" spans="1:18" ht="13.9" x14ac:dyDescent="0.25">
      <c r="A27" s="759">
        <v>2040</v>
      </c>
      <c r="B27" s="429">
        <f t="shared" si="0"/>
        <v>6016.7368421052597</v>
      </c>
      <c r="C27" s="429">
        <f t="shared" si="1"/>
        <v>6008.2105263157928</v>
      </c>
      <c r="D27" s="429">
        <f t="shared" si="2"/>
        <v>5476.7368421052597</v>
      </c>
      <c r="E27" s="429">
        <f t="shared" si="3"/>
        <v>6366.3157894736851</v>
      </c>
      <c r="F27" s="429">
        <f t="shared" si="4"/>
        <v>6366.3157894736851</v>
      </c>
      <c r="G27" s="429">
        <f t="shared" si="5"/>
        <v>6366.3157894736851</v>
      </c>
      <c r="H27" s="429">
        <f t="shared" si="6"/>
        <v>3859.5789473684172</v>
      </c>
      <c r="I27" s="429">
        <f t="shared" si="7"/>
        <v>4578.6315789473701</v>
      </c>
      <c r="J27" s="429">
        <f t="shared" si="8"/>
        <v>4578.6315789473701</v>
      </c>
      <c r="K27" s="429">
        <f t="shared" si="9"/>
        <v>4578.6315789473701</v>
      </c>
      <c r="L27" s="429">
        <f t="shared" si="10"/>
        <v>4578.6315789473701</v>
      </c>
      <c r="M27" s="429">
        <f t="shared" si="11"/>
        <v>4578.6315789473701</v>
      </c>
      <c r="N27" s="429">
        <f t="shared" si="12"/>
        <v>4578.6315789473701</v>
      </c>
      <c r="O27" s="429">
        <f t="shared" si="13"/>
        <v>4578.6315789473701</v>
      </c>
      <c r="P27" s="429">
        <f t="shared" si="14"/>
        <v>2583.4736842105276</v>
      </c>
      <c r="Q27" s="429">
        <f t="shared" si="15"/>
        <v>2635.2105263157873</v>
      </c>
      <c r="R27" s="767">
        <f t="shared" si="16"/>
        <v>2635.2105263157873</v>
      </c>
    </row>
    <row r="28" spans="1:18" ht="14.45" thickBot="1" x14ac:dyDescent="0.3">
      <c r="A28" s="763">
        <v>2041</v>
      </c>
      <c r="B28" s="768">
        <v>6165</v>
      </c>
      <c r="C28" s="768">
        <v>6156</v>
      </c>
      <c r="D28" s="768">
        <v>5616</v>
      </c>
      <c r="E28" s="768">
        <v>6534</v>
      </c>
      <c r="F28" s="768">
        <v>6534</v>
      </c>
      <c r="G28" s="768">
        <v>6534</v>
      </c>
      <c r="H28" s="768">
        <v>3942</v>
      </c>
      <c r="I28" s="768">
        <v>4698</v>
      </c>
      <c r="J28" s="768">
        <v>4698</v>
      </c>
      <c r="K28" s="768">
        <v>4698</v>
      </c>
      <c r="L28" s="768">
        <v>4698</v>
      </c>
      <c r="M28" s="768">
        <v>4698</v>
      </c>
      <c r="N28" s="768">
        <v>4698</v>
      </c>
      <c r="O28" s="768">
        <v>4698</v>
      </c>
      <c r="P28" s="768">
        <v>2646</v>
      </c>
      <c r="Q28" s="768">
        <v>2700</v>
      </c>
      <c r="R28" s="769">
        <v>2700</v>
      </c>
    </row>
    <row r="29" spans="1:18" ht="13.9" x14ac:dyDescent="0.25">
      <c r="R29" s="620"/>
    </row>
    <row r="30" spans="1:18" ht="14.45" thickBot="1" x14ac:dyDescent="0.3">
      <c r="A30" s="903" t="s">
        <v>618</v>
      </c>
      <c r="B30" s="903"/>
      <c r="C30" s="903"/>
      <c r="D30" s="903"/>
      <c r="E30" s="903"/>
      <c r="F30" s="903"/>
      <c r="G30" s="903"/>
      <c r="H30" s="903"/>
      <c r="I30" s="903"/>
      <c r="J30" s="903"/>
      <c r="K30" s="903"/>
      <c r="L30" s="903"/>
      <c r="M30" s="903"/>
      <c r="N30" s="903"/>
      <c r="O30" s="903"/>
      <c r="P30" s="903"/>
      <c r="Q30" s="903"/>
      <c r="R30" s="903"/>
    </row>
    <row r="31" spans="1:18" ht="14.45" thickBot="1" x14ac:dyDescent="0.3">
      <c r="A31" s="770" t="s">
        <v>297</v>
      </c>
      <c r="B31" s="771">
        <v>13</v>
      </c>
      <c r="C31" s="771">
        <v>13</v>
      </c>
      <c r="D31" s="771">
        <v>15</v>
      </c>
      <c r="E31" s="771">
        <v>17</v>
      </c>
      <c r="F31" s="771">
        <v>17</v>
      </c>
      <c r="G31" s="771">
        <v>17</v>
      </c>
      <c r="H31" s="771">
        <v>27</v>
      </c>
      <c r="I31" s="771">
        <v>23</v>
      </c>
      <c r="J31" s="771">
        <v>23</v>
      </c>
      <c r="K31" s="771">
        <v>23</v>
      </c>
      <c r="L31" s="771">
        <v>23</v>
      </c>
      <c r="M31" s="771">
        <v>23</v>
      </c>
      <c r="N31" s="771">
        <v>23</v>
      </c>
      <c r="O31" s="771">
        <v>23</v>
      </c>
      <c r="P31" s="771">
        <v>40</v>
      </c>
      <c r="Q31" s="771">
        <v>39</v>
      </c>
      <c r="R31" s="772">
        <v>39</v>
      </c>
    </row>
    <row r="33" spans="1:18" ht="14.45" thickBot="1" x14ac:dyDescent="0.3">
      <c r="A33" s="903" t="s">
        <v>619</v>
      </c>
      <c r="B33" s="903"/>
      <c r="C33" s="903"/>
      <c r="D33" s="903"/>
      <c r="E33" s="903"/>
      <c r="F33" s="903"/>
      <c r="G33" s="903"/>
      <c r="H33" s="903"/>
      <c r="I33" s="903"/>
      <c r="J33" s="903"/>
      <c r="K33" s="903"/>
      <c r="L33" s="903"/>
      <c r="M33" s="903"/>
      <c r="N33" s="903"/>
      <c r="O33" s="903"/>
      <c r="P33" s="903"/>
      <c r="Q33" s="903"/>
      <c r="R33" s="903"/>
    </row>
    <row r="34" spans="1:18" ht="13.9" x14ac:dyDescent="0.25">
      <c r="A34" s="480">
        <v>2022</v>
      </c>
      <c r="B34" s="773">
        <f>B9*(1+B$31/100)</f>
        <v>3783.24</v>
      </c>
      <c r="C34" s="773">
        <f t="shared" ref="C34:R49" si="17">C9*(1+C$31/100)</f>
        <v>3783.24</v>
      </c>
      <c r="D34" s="773">
        <f t="shared" si="17"/>
        <v>3415.4999999999995</v>
      </c>
      <c r="E34" s="773">
        <f t="shared" si="17"/>
        <v>3917.16</v>
      </c>
      <c r="F34" s="773">
        <f t="shared" si="17"/>
        <v>3917.16</v>
      </c>
      <c r="G34" s="773">
        <f t="shared" si="17"/>
        <v>3917.16</v>
      </c>
      <c r="H34" s="773">
        <f t="shared" si="17"/>
        <v>3017.52</v>
      </c>
      <c r="I34" s="773">
        <f t="shared" si="17"/>
        <v>2988.9</v>
      </c>
      <c r="J34" s="773">
        <f t="shared" si="17"/>
        <v>2988.9</v>
      </c>
      <c r="K34" s="773">
        <f t="shared" si="17"/>
        <v>2988.9</v>
      </c>
      <c r="L34" s="773">
        <f t="shared" si="17"/>
        <v>2988.9</v>
      </c>
      <c r="M34" s="773">
        <f t="shared" si="17"/>
        <v>2988.9</v>
      </c>
      <c r="N34" s="773">
        <f t="shared" si="17"/>
        <v>2988.9</v>
      </c>
      <c r="O34" s="773">
        <f t="shared" si="17"/>
        <v>2988.9</v>
      </c>
      <c r="P34" s="773">
        <f t="shared" si="17"/>
        <v>2041.1999999999998</v>
      </c>
      <c r="Q34" s="773">
        <f t="shared" si="17"/>
        <v>2041.91</v>
      </c>
      <c r="R34" s="774">
        <f t="shared" si="17"/>
        <v>2041.91</v>
      </c>
    </row>
    <row r="35" spans="1:18" ht="13.9" x14ac:dyDescent="0.25">
      <c r="A35" s="759">
        <v>2023</v>
      </c>
      <c r="B35" s="429">
        <f t="shared" ref="B35:Q50" si="18">B10*(1+B$31/100)</f>
        <v>3950.777368421052</v>
      </c>
      <c r="C35" s="429">
        <f t="shared" si="18"/>
        <v>3950.2421052631576</v>
      </c>
      <c r="D35" s="429">
        <f t="shared" si="18"/>
        <v>3575.652631578947</v>
      </c>
      <c r="E35" s="429">
        <f t="shared" si="18"/>
        <v>4113.3505263157895</v>
      </c>
      <c r="F35" s="429">
        <f t="shared" si="18"/>
        <v>4113.3505263157895</v>
      </c>
      <c r="G35" s="429">
        <f t="shared" si="18"/>
        <v>4113.3505263157895</v>
      </c>
      <c r="H35" s="429">
        <f t="shared" si="18"/>
        <v>3122.1947368421052</v>
      </c>
      <c r="I35" s="429">
        <f t="shared" si="18"/>
        <v>3135.7231578947371</v>
      </c>
      <c r="J35" s="429">
        <f t="shared" si="18"/>
        <v>3135.7231578947371</v>
      </c>
      <c r="K35" s="429">
        <f t="shared" si="18"/>
        <v>3135.7231578947371</v>
      </c>
      <c r="L35" s="429">
        <f t="shared" si="18"/>
        <v>3135.7231578947371</v>
      </c>
      <c r="M35" s="429">
        <f t="shared" si="18"/>
        <v>3135.7231578947371</v>
      </c>
      <c r="N35" s="429">
        <f t="shared" si="18"/>
        <v>3135.7231578947371</v>
      </c>
      <c r="O35" s="429">
        <f t="shared" si="18"/>
        <v>3135.7231578947371</v>
      </c>
      <c r="P35" s="429">
        <f t="shared" si="18"/>
        <v>2128.7368421052633</v>
      </c>
      <c r="Q35" s="429">
        <f t="shared" si="18"/>
        <v>2131.9673684210525</v>
      </c>
      <c r="R35" s="767">
        <f t="shared" si="17"/>
        <v>2131.9673684210525</v>
      </c>
    </row>
    <row r="36" spans="1:18" ht="13.9" x14ac:dyDescent="0.25">
      <c r="A36" s="759">
        <v>2024</v>
      </c>
      <c r="B36" s="429">
        <f t="shared" si="18"/>
        <v>4118.3147368421041</v>
      </c>
      <c r="C36" s="429">
        <f t="shared" si="17"/>
        <v>4117.2442105263153</v>
      </c>
      <c r="D36" s="429">
        <f t="shared" si="17"/>
        <v>3735.8052631578939</v>
      </c>
      <c r="E36" s="429">
        <f t="shared" si="17"/>
        <v>4309.5410526315791</v>
      </c>
      <c r="F36" s="429">
        <f t="shared" si="17"/>
        <v>4309.5410526315791</v>
      </c>
      <c r="G36" s="429">
        <f t="shared" si="17"/>
        <v>4309.5410526315791</v>
      </c>
      <c r="H36" s="429">
        <f t="shared" si="17"/>
        <v>3226.8694736842099</v>
      </c>
      <c r="I36" s="429">
        <f t="shared" si="17"/>
        <v>3282.5463157894737</v>
      </c>
      <c r="J36" s="429">
        <f t="shared" si="17"/>
        <v>3282.5463157894737</v>
      </c>
      <c r="K36" s="429">
        <f t="shared" si="17"/>
        <v>3282.5463157894737</v>
      </c>
      <c r="L36" s="429">
        <f t="shared" si="17"/>
        <v>3282.5463157894737</v>
      </c>
      <c r="M36" s="429">
        <f t="shared" si="17"/>
        <v>3282.5463157894737</v>
      </c>
      <c r="N36" s="429">
        <f t="shared" si="17"/>
        <v>3282.5463157894737</v>
      </c>
      <c r="O36" s="429">
        <f t="shared" si="17"/>
        <v>3282.5463157894737</v>
      </c>
      <c r="P36" s="429">
        <f t="shared" si="17"/>
        <v>2216.2736842105264</v>
      </c>
      <c r="Q36" s="429">
        <f t="shared" si="17"/>
        <v>2222.0247368421051</v>
      </c>
      <c r="R36" s="767">
        <f t="shared" si="17"/>
        <v>2222.0247368421051</v>
      </c>
    </row>
    <row r="37" spans="1:18" ht="13.9" x14ac:dyDescent="0.25">
      <c r="A37" s="759">
        <v>2025</v>
      </c>
      <c r="B37" s="429">
        <f t="shared" si="18"/>
        <v>4285.8521052631568</v>
      </c>
      <c r="C37" s="429">
        <f t="shared" si="17"/>
        <v>4284.2463157894726</v>
      </c>
      <c r="D37" s="429">
        <f t="shared" si="17"/>
        <v>3895.9578947368414</v>
      </c>
      <c r="E37" s="429">
        <f t="shared" si="17"/>
        <v>4505.7315789473687</v>
      </c>
      <c r="F37" s="429">
        <f t="shared" si="17"/>
        <v>4505.7315789473687</v>
      </c>
      <c r="G37" s="429">
        <f t="shared" si="17"/>
        <v>4505.7315789473687</v>
      </c>
      <c r="H37" s="429">
        <f t="shared" si="17"/>
        <v>3331.5442105263151</v>
      </c>
      <c r="I37" s="429">
        <f t="shared" si="17"/>
        <v>3429.3694736842108</v>
      </c>
      <c r="J37" s="429">
        <f t="shared" si="17"/>
        <v>3429.3694736842108</v>
      </c>
      <c r="K37" s="429">
        <f t="shared" si="17"/>
        <v>3429.3694736842108</v>
      </c>
      <c r="L37" s="429">
        <f t="shared" si="17"/>
        <v>3429.3694736842108</v>
      </c>
      <c r="M37" s="429">
        <f t="shared" si="17"/>
        <v>3429.3694736842108</v>
      </c>
      <c r="N37" s="429">
        <f t="shared" si="17"/>
        <v>3429.3694736842108</v>
      </c>
      <c r="O37" s="429">
        <f t="shared" si="17"/>
        <v>3429.3694736842108</v>
      </c>
      <c r="P37" s="429">
        <f t="shared" si="17"/>
        <v>2303.8105263157895</v>
      </c>
      <c r="Q37" s="429">
        <f t="shared" si="17"/>
        <v>2312.0821052631577</v>
      </c>
      <c r="R37" s="767">
        <f t="shared" si="17"/>
        <v>2312.0821052631577</v>
      </c>
    </row>
    <row r="38" spans="1:18" ht="13.9" x14ac:dyDescent="0.25">
      <c r="A38" s="759">
        <v>2026</v>
      </c>
      <c r="B38" s="429">
        <f t="shared" si="18"/>
        <v>4453.3894736842094</v>
      </c>
      <c r="C38" s="429">
        <f t="shared" si="17"/>
        <v>4451.2484210526309</v>
      </c>
      <c r="D38" s="429">
        <f t="shared" si="17"/>
        <v>4056.1105263157883</v>
      </c>
      <c r="E38" s="429">
        <f t="shared" si="17"/>
        <v>4701.9221052631574</v>
      </c>
      <c r="F38" s="429">
        <f t="shared" si="17"/>
        <v>4701.9221052631574</v>
      </c>
      <c r="G38" s="429">
        <f t="shared" si="17"/>
        <v>4701.9221052631574</v>
      </c>
      <c r="H38" s="429">
        <f t="shared" si="17"/>
        <v>3436.2189473684202</v>
      </c>
      <c r="I38" s="429">
        <f t="shared" si="17"/>
        <v>3576.1926315789478</v>
      </c>
      <c r="J38" s="429">
        <f t="shared" si="17"/>
        <v>3576.1926315789478</v>
      </c>
      <c r="K38" s="429">
        <f t="shared" si="17"/>
        <v>3576.1926315789478</v>
      </c>
      <c r="L38" s="429">
        <f t="shared" si="17"/>
        <v>3576.1926315789478</v>
      </c>
      <c r="M38" s="429">
        <f t="shared" si="17"/>
        <v>3576.1926315789478</v>
      </c>
      <c r="N38" s="429">
        <f t="shared" si="17"/>
        <v>3576.1926315789478</v>
      </c>
      <c r="O38" s="429">
        <f t="shared" si="17"/>
        <v>3576.1926315789478</v>
      </c>
      <c r="P38" s="429">
        <f t="shared" si="17"/>
        <v>2391.347368421053</v>
      </c>
      <c r="Q38" s="429">
        <f t="shared" si="17"/>
        <v>2402.1394736842099</v>
      </c>
      <c r="R38" s="767">
        <f t="shared" si="17"/>
        <v>2402.1394736842099</v>
      </c>
    </row>
    <row r="39" spans="1:18" ht="13.9" x14ac:dyDescent="0.25">
      <c r="A39" s="759">
        <v>2027</v>
      </c>
      <c r="B39" s="429">
        <f t="shared" si="18"/>
        <v>4620.926842105262</v>
      </c>
      <c r="C39" s="429">
        <f t="shared" si="17"/>
        <v>4618.2505263157882</v>
      </c>
      <c r="D39" s="429">
        <f t="shared" si="17"/>
        <v>4216.2631578947357</v>
      </c>
      <c r="E39" s="429">
        <f t="shared" si="17"/>
        <v>4898.112631578947</v>
      </c>
      <c r="F39" s="429">
        <f t="shared" si="17"/>
        <v>4898.112631578947</v>
      </c>
      <c r="G39" s="429">
        <f t="shared" si="17"/>
        <v>4898.112631578947</v>
      </c>
      <c r="H39" s="429">
        <f t="shared" si="17"/>
        <v>3540.893684210525</v>
      </c>
      <c r="I39" s="429">
        <f t="shared" si="17"/>
        <v>3723.0157894736849</v>
      </c>
      <c r="J39" s="429">
        <f t="shared" si="17"/>
        <v>3723.0157894736849</v>
      </c>
      <c r="K39" s="429">
        <f t="shared" si="17"/>
        <v>3723.0157894736849</v>
      </c>
      <c r="L39" s="429">
        <f t="shared" si="17"/>
        <v>3723.0157894736849</v>
      </c>
      <c r="M39" s="429">
        <f t="shared" si="17"/>
        <v>3723.0157894736849</v>
      </c>
      <c r="N39" s="429">
        <f t="shared" si="17"/>
        <v>3723.0157894736849</v>
      </c>
      <c r="O39" s="429">
        <f t="shared" si="17"/>
        <v>3723.0157894736849</v>
      </c>
      <c r="P39" s="429">
        <f t="shared" si="17"/>
        <v>2478.8842105263161</v>
      </c>
      <c r="Q39" s="429">
        <f t="shared" si="17"/>
        <v>2492.1968421052625</v>
      </c>
      <c r="R39" s="767">
        <f t="shared" si="17"/>
        <v>2492.1968421052625</v>
      </c>
    </row>
    <row r="40" spans="1:18" ht="13.9" x14ac:dyDescent="0.25">
      <c r="A40" s="759">
        <v>2028</v>
      </c>
      <c r="B40" s="429">
        <f t="shared" si="18"/>
        <v>4788.4642105263138</v>
      </c>
      <c r="C40" s="429">
        <f t="shared" si="17"/>
        <v>4785.2526315789464</v>
      </c>
      <c r="D40" s="429">
        <f t="shared" si="17"/>
        <v>4376.4157894736827</v>
      </c>
      <c r="E40" s="429">
        <f t="shared" si="17"/>
        <v>5094.3031578947366</v>
      </c>
      <c r="F40" s="429">
        <f t="shared" si="17"/>
        <v>5094.3031578947366</v>
      </c>
      <c r="G40" s="429">
        <f t="shared" si="17"/>
        <v>5094.3031578947366</v>
      </c>
      <c r="H40" s="429">
        <f t="shared" si="17"/>
        <v>3645.5684210526301</v>
      </c>
      <c r="I40" s="429">
        <f t="shared" si="17"/>
        <v>3869.8389473684215</v>
      </c>
      <c r="J40" s="429">
        <f t="shared" si="17"/>
        <v>3869.8389473684215</v>
      </c>
      <c r="K40" s="429">
        <f t="shared" si="17"/>
        <v>3869.8389473684215</v>
      </c>
      <c r="L40" s="429">
        <f t="shared" si="17"/>
        <v>3869.8389473684215</v>
      </c>
      <c r="M40" s="429">
        <f t="shared" si="17"/>
        <v>3869.8389473684215</v>
      </c>
      <c r="N40" s="429">
        <f t="shared" si="17"/>
        <v>3869.8389473684215</v>
      </c>
      <c r="O40" s="429">
        <f t="shared" si="17"/>
        <v>3869.8389473684215</v>
      </c>
      <c r="P40" s="429">
        <f t="shared" si="17"/>
        <v>2566.4210526315792</v>
      </c>
      <c r="Q40" s="429">
        <f t="shared" si="17"/>
        <v>2582.2542105263151</v>
      </c>
      <c r="R40" s="767">
        <f t="shared" si="17"/>
        <v>2582.2542105263151</v>
      </c>
    </row>
    <row r="41" spans="1:18" ht="13.9" x14ac:dyDescent="0.25">
      <c r="A41" s="759">
        <v>2029</v>
      </c>
      <c r="B41" s="429">
        <f t="shared" si="18"/>
        <v>4956.0015789473664</v>
      </c>
      <c r="C41" s="429">
        <f t="shared" si="17"/>
        <v>4952.2547368421046</v>
      </c>
      <c r="D41" s="429">
        <f t="shared" si="17"/>
        <v>4536.5684210526297</v>
      </c>
      <c r="E41" s="429">
        <f t="shared" si="17"/>
        <v>5290.4936842105262</v>
      </c>
      <c r="F41" s="429">
        <f t="shared" si="17"/>
        <v>5290.4936842105262</v>
      </c>
      <c r="G41" s="429">
        <f t="shared" si="17"/>
        <v>5290.4936842105262</v>
      </c>
      <c r="H41" s="429">
        <f t="shared" si="17"/>
        <v>3750.2431578947348</v>
      </c>
      <c r="I41" s="429">
        <f t="shared" si="17"/>
        <v>4016.6621052631585</v>
      </c>
      <c r="J41" s="429">
        <f t="shared" si="17"/>
        <v>4016.6621052631585</v>
      </c>
      <c r="K41" s="429">
        <f t="shared" si="17"/>
        <v>4016.6621052631585</v>
      </c>
      <c r="L41" s="429">
        <f t="shared" si="17"/>
        <v>4016.6621052631585</v>
      </c>
      <c r="M41" s="429">
        <f t="shared" si="17"/>
        <v>4016.6621052631585</v>
      </c>
      <c r="N41" s="429">
        <f t="shared" si="17"/>
        <v>4016.6621052631585</v>
      </c>
      <c r="O41" s="429">
        <f t="shared" si="17"/>
        <v>4016.6621052631585</v>
      </c>
      <c r="P41" s="429">
        <f t="shared" si="17"/>
        <v>2653.9578947368427</v>
      </c>
      <c r="Q41" s="429">
        <f t="shared" si="17"/>
        <v>2672.3115789473677</v>
      </c>
      <c r="R41" s="767">
        <f t="shared" si="17"/>
        <v>2672.3115789473677</v>
      </c>
    </row>
    <row r="42" spans="1:18" ht="13.9" x14ac:dyDescent="0.25">
      <c r="A42" s="759">
        <v>2030</v>
      </c>
      <c r="B42" s="429">
        <f t="shared" si="18"/>
        <v>5123.538947368419</v>
      </c>
      <c r="C42" s="429">
        <f t="shared" si="17"/>
        <v>5119.2568421052629</v>
      </c>
      <c r="D42" s="429">
        <f t="shared" si="17"/>
        <v>4696.7210526315766</v>
      </c>
      <c r="E42" s="429">
        <f t="shared" si="17"/>
        <v>5486.6842105263158</v>
      </c>
      <c r="F42" s="429">
        <f t="shared" si="17"/>
        <v>5486.6842105263158</v>
      </c>
      <c r="G42" s="429">
        <f t="shared" si="17"/>
        <v>5486.6842105263158</v>
      </c>
      <c r="H42" s="429">
        <f t="shared" si="17"/>
        <v>3854.91789473684</v>
      </c>
      <c r="I42" s="429">
        <f t="shared" si="17"/>
        <v>4163.485263157896</v>
      </c>
      <c r="J42" s="429">
        <f t="shared" si="17"/>
        <v>4163.485263157896</v>
      </c>
      <c r="K42" s="429">
        <f t="shared" si="17"/>
        <v>4163.485263157896</v>
      </c>
      <c r="L42" s="429">
        <f t="shared" si="17"/>
        <v>4163.485263157896</v>
      </c>
      <c r="M42" s="429">
        <f t="shared" si="17"/>
        <v>4163.485263157896</v>
      </c>
      <c r="N42" s="429">
        <f t="shared" si="17"/>
        <v>4163.485263157896</v>
      </c>
      <c r="O42" s="429">
        <f t="shared" si="17"/>
        <v>4163.485263157896</v>
      </c>
      <c r="P42" s="429">
        <f t="shared" si="17"/>
        <v>2741.4947368421058</v>
      </c>
      <c r="Q42" s="429">
        <f t="shared" si="17"/>
        <v>2762.3689473684199</v>
      </c>
      <c r="R42" s="767">
        <f t="shared" si="17"/>
        <v>2762.3689473684199</v>
      </c>
    </row>
    <row r="43" spans="1:18" ht="13.9" x14ac:dyDescent="0.25">
      <c r="A43" s="759">
        <v>2031</v>
      </c>
      <c r="B43" s="429">
        <f t="shared" si="18"/>
        <v>5291.0763157894717</v>
      </c>
      <c r="C43" s="429">
        <f t="shared" si="17"/>
        <v>5286.2589473684211</v>
      </c>
      <c r="D43" s="429">
        <f t="shared" si="17"/>
        <v>4856.8736842105236</v>
      </c>
      <c r="E43" s="429">
        <f t="shared" si="17"/>
        <v>5682.8747368421054</v>
      </c>
      <c r="F43" s="429">
        <f t="shared" si="17"/>
        <v>5682.8747368421054</v>
      </c>
      <c r="G43" s="429">
        <f t="shared" si="17"/>
        <v>5682.8747368421054</v>
      </c>
      <c r="H43" s="429">
        <f t="shared" si="17"/>
        <v>3959.5926315789447</v>
      </c>
      <c r="I43" s="429">
        <f t="shared" si="17"/>
        <v>4310.3084210526322</v>
      </c>
      <c r="J43" s="429">
        <f t="shared" si="17"/>
        <v>4310.3084210526322</v>
      </c>
      <c r="K43" s="429">
        <f t="shared" si="17"/>
        <v>4310.3084210526322</v>
      </c>
      <c r="L43" s="429">
        <f t="shared" si="17"/>
        <v>4310.3084210526322</v>
      </c>
      <c r="M43" s="429">
        <f t="shared" si="17"/>
        <v>4310.3084210526322</v>
      </c>
      <c r="N43" s="429">
        <f t="shared" si="17"/>
        <v>4310.3084210526322</v>
      </c>
      <c r="O43" s="429">
        <f t="shared" si="17"/>
        <v>4310.3084210526322</v>
      </c>
      <c r="P43" s="429">
        <f t="shared" si="17"/>
        <v>2829.0315789473693</v>
      </c>
      <c r="Q43" s="429">
        <f t="shared" si="17"/>
        <v>2852.4263157894725</v>
      </c>
      <c r="R43" s="767">
        <f t="shared" si="17"/>
        <v>2852.4263157894725</v>
      </c>
    </row>
    <row r="44" spans="1:18" ht="13.9" x14ac:dyDescent="0.25">
      <c r="A44" s="759">
        <v>2032</v>
      </c>
      <c r="B44" s="429">
        <f t="shared" si="18"/>
        <v>5458.6136842105234</v>
      </c>
      <c r="C44" s="429">
        <f t="shared" si="17"/>
        <v>5453.2610526315793</v>
      </c>
      <c r="D44" s="429">
        <f t="shared" si="17"/>
        <v>5017.0263157894715</v>
      </c>
      <c r="E44" s="429">
        <f t="shared" si="17"/>
        <v>5879.0652631578951</v>
      </c>
      <c r="F44" s="429">
        <f t="shared" si="17"/>
        <v>5879.0652631578951</v>
      </c>
      <c r="G44" s="429">
        <f t="shared" si="17"/>
        <v>5879.0652631578951</v>
      </c>
      <c r="H44" s="429">
        <f t="shared" si="17"/>
        <v>4064.2673684210499</v>
      </c>
      <c r="I44" s="429">
        <f t="shared" si="17"/>
        <v>4457.1315789473692</v>
      </c>
      <c r="J44" s="429">
        <f t="shared" si="17"/>
        <v>4457.1315789473692</v>
      </c>
      <c r="K44" s="429">
        <f t="shared" si="17"/>
        <v>4457.1315789473692</v>
      </c>
      <c r="L44" s="429">
        <f t="shared" si="17"/>
        <v>4457.1315789473692</v>
      </c>
      <c r="M44" s="429">
        <f t="shared" si="17"/>
        <v>4457.1315789473692</v>
      </c>
      <c r="N44" s="429">
        <f t="shared" si="17"/>
        <v>4457.1315789473692</v>
      </c>
      <c r="O44" s="429">
        <f t="shared" si="17"/>
        <v>4457.1315789473692</v>
      </c>
      <c r="P44" s="429">
        <f t="shared" si="17"/>
        <v>2916.5684210526324</v>
      </c>
      <c r="Q44" s="429">
        <f t="shared" si="17"/>
        <v>2942.4836842105251</v>
      </c>
      <c r="R44" s="767">
        <f t="shared" si="17"/>
        <v>2942.4836842105251</v>
      </c>
    </row>
    <row r="45" spans="1:18" ht="13.9" x14ac:dyDescent="0.25">
      <c r="A45" s="759">
        <v>2033</v>
      </c>
      <c r="B45" s="429">
        <f t="shared" si="18"/>
        <v>5626.151052631576</v>
      </c>
      <c r="C45" s="429">
        <f t="shared" si="17"/>
        <v>5620.2631578947376</v>
      </c>
      <c r="D45" s="429">
        <f t="shared" si="17"/>
        <v>5177.1789473684184</v>
      </c>
      <c r="E45" s="429">
        <f t="shared" si="17"/>
        <v>6075.2557894736847</v>
      </c>
      <c r="F45" s="429">
        <f t="shared" si="17"/>
        <v>6075.2557894736847</v>
      </c>
      <c r="G45" s="429">
        <f t="shared" si="17"/>
        <v>6075.2557894736847</v>
      </c>
      <c r="H45" s="429">
        <f t="shared" si="17"/>
        <v>4168.9421052631551</v>
      </c>
      <c r="I45" s="429">
        <f t="shared" si="17"/>
        <v>4603.9547368421063</v>
      </c>
      <c r="J45" s="429">
        <f t="shared" si="17"/>
        <v>4603.9547368421063</v>
      </c>
      <c r="K45" s="429">
        <f t="shared" si="17"/>
        <v>4603.9547368421063</v>
      </c>
      <c r="L45" s="429">
        <f t="shared" si="17"/>
        <v>4603.9547368421063</v>
      </c>
      <c r="M45" s="429">
        <f t="shared" si="17"/>
        <v>4603.9547368421063</v>
      </c>
      <c r="N45" s="429">
        <f t="shared" si="17"/>
        <v>4603.9547368421063</v>
      </c>
      <c r="O45" s="429">
        <f t="shared" si="17"/>
        <v>4603.9547368421063</v>
      </c>
      <c r="P45" s="429">
        <f t="shared" si="17"/>
        <v>3004.1052631578955</v>
      </c>
      <c r="Q45" s="429">
        <f t="shared" si="17"/>
        <v>3032.5410526315773</v>
      </c>
      <c r="R45" s="767">
        <f t="shared" si="17"/>
        <v>3032.5410526315773</v>
      </c>
    </row>
    <row r="46" spans="1:18" ht="13.9" x14ac:dyDescent="0.25">
      <c r="A46" s="759">
        <v>2034</v>
      </c>
      <c r="B46" s="429">
        <f t="shared" si="18"/>
        <v>5793.6884210526287</v>
      </c>
      <c r="C46" s="429">
        <f t="shared" si="17"/>
        <v>5787.2652631578958</v>
      </c>
      <c r="D46" s="429">
        <f t="shared" si="17"/>
        <v>5337.3315789473654</v>
      </c>
      <c r="E46" s="429">
        <f t="shared" si="17"/>
        <v>6271.4463157894743</v>
      </c>
      <c r="F46" s="429">
        <f t="shared" si="17"/>
        <v>6271.4463157894743</v>
      </c>
      <c r="G46" s="429">
        <f t="shared" si="17"/>
        <v>6271.4463157894743</v>
      </c>
      <c r="H46" s="429">
        <f t="shared" si="17"/>
        <v>4273.6168421052598</v>
      </c>
      <c r="I46" s="429">
        <f t="shared" si="17"/>
        <v>4750.7778947368433</v>
      </c>
      <c r="J46" s="429">
        <f t="shared" si="17"/>
        <v>4750.7778947368433</v>
      </c>
      <c r="K46" s="429">
        <f t="shared" si="17"/>
        <v>4750.7778947368433</v>
      </c>
      <c r="L46" s="429">
        <f t="shared" si="17"/>
        <v>4750.7778947368433</v>
      </c>
      <c r="M46" s="429">
        <f t="shared" si="17"/>
        <v>4750.7778947368433</v>
      </c>
      <c r="N46" s="429">
        <f t="shared" si="17"/>
        <v>4750.7778947368433</v>
      </c>
      <c r="O46" s="429">
        <f t="shared" si="17"/>
        <v>4750.7778947368433</v>
      </c>
      <c r="P46" s="429">
        <f t="shared" si="17"/>
        <v>3091.642105263159</v>
      </c>
      <c r="Q46" s="429">
        <f t="shared" si="17"/>
        <v>3122.5984210526299</v>
      </c>
      <c r="R46" s="767">
        <f t="shared" si="17"/>
        <v>3122.5984210526299</v>
      </c>
    </row>
    <row r="47" spans="1:18" ht="13.9" x14ac:dyDescent="0.25">
      <c r="A47" s="759">
        <v>2035</v>
      </c>
      <c r="B47" s="429">
        <f t="shared" si="18"/>
        <v>5961.2257894736813</v>
      </c>
      <c r="C47" s="429">
        <f t="shared" si="17"/>
        <v>5954.267368421054</v>
      </c>
      <c r="D47" s="429">
        <f t="shared" si="17"/>
        <v>5497.4842105263124</v>
      </c>
      <c r="E47" s="429">
        <f t="shared" si="17"/>
        <v>6467.6368421052639</v>
      </c>
      <c r="F47" s="429">
        <f t="shared" si="17"/>
        <v>6467.6368421052639</v>
      </c>
      <c r="G47" s="429">
        <f t="shared" si="17"/>
        <v>6467.6368421052639</v>
      </c>
      <c r="H47" s="429">
        <f t="shared" si="17"/>
        <v>4378.2915789473645</v>
      </c>
      <c r="I47" s="429">
        <f t="shared" si="17"/>
        <v>4897.6010526315804</v>
      </c>
      <c r="J47" s="429">
        <f t="shared" si="17"/>
        <v>4897.6010526315804</v>
      </c>
      <c r="K47" s="429">
        <f t="shared" si="17"/>
        <v>4897.6010526315804</v>
      </c>
      <c r="L47" s="429">
        <f t="shared" si="17"/>
        <v>4897.6010526315804</v>
      </c>
      <c r="M47" s="429">
        <f t="shared" si="17"/>
        <v>4897.6010526315804</v>
      </c>
      <c r="N47" s="429">
        <f t="shared" si="17"/>
        <v>4897.6010526315804</v>
      </c>
      <c r="O47" s="429">
        <f t="shared" si="17"/>
        <v>4897.6010526315804</v>
      </c>
      <c r="P47" s="429">
        <f t="shared" si="17"/>
        <v>3179.1789473684221</v>
      </c>
      <c r="Q47" s="429">
        <f t="shared" si="17"/>
        <v>3212.6557894736825</v>
      </c>
      <c r="R47" s="767">
        <f t="shared" si="17"/>
        <v>3212.6557894736825</v>
      </c>
    </row>
    <row r="48" spans="1:18" ht="13.9" x14ac:dyDescent="0.25">
      <c r="A48" s="759">
        <v>2036</v>
      </c>
      <c r="B48" s="429">
        <f t="shared" si="18"/>
        <v>6128.763157894733</v>
      </c>
      <c r="C48" s="429">
        <f t="shared" si="17"/>
        <v>6121.2694736842122</v>
      </c>
      <c r="D48" s="429">
        <f t="shared" si="17"/>
        <v>5657.6368421052593</v>
      </c>
      <c r="E48" s="429">
        <f t="shared" si="17"/>
        <v>6663.8273684210526</v>
      </c>
      <c r="F48" s="429">
        <f t="shared" si="17"/>
        <v>6663.8273684210526</v>
      </c>
      <c r="G48" s="429">
        <f t="shared" si="17"/>
        <v>6663.8273684210526</v>
      </c>
      <c r="H48" s="429">
        <f t="shared" si="17"/>
        <v>4482.9663157894702</v>
      </c>
      <c r="I48" s="429">
        <f t="shared" si="17"/>
        <v>5044.4242105263174</v>
      </c>
      <c r="J48" s="429">
        <f t="shared" si="17"/>
        <v>5044.4242105263174</v>
      </c>
      <c r="K48" s="429">
        <f t="shared" si="17"/>
        <v>5044.4242105263174</v>
      </c>
      <c r="L48" s="429">
        <f t="shared" si="17"/>
        <v>5044.4242105263174</v>
      </c>
      <c r="M48" s="429">
        <f t="shared" si="17"/>
        <v>5044.4242105263174</v>
      </c>
      <c r="N48" s="429">
        <f t="shared" si="17"/>
        <v>5044.4242105263174</v>
      </c>
      <c r="O48" s="429">
        <f t="shared" si="17"/>
        <v>5044.4242105263174</v>
      </c>
      <c r="P48" s="429">
        <f t="shared" si="17"/>
        <v>3266.7157894736856</v>
      </c>
      <c r="Q48" s="429">
        <f t="shared" si="17"/>
        <v>3302.7131578947346</v>
      </c>
      <c r="R48" s="767">
        <f t="shared" si="17"/>
        <v>3302.7131578947346</v>
      </c>
    </row>
    <row r="49" spans="1:18" ht="13.9" x14ac:dyDescent="0.25">
      <c r="A49" s="759">
        <v>2037</v>
      </c>
      <c r="B49" s="429">
        <f t="shared" si="18"/>
        <v>6296.3005263157856</v>
      </c>
      <c r="C49" s="429">
        <f t="shared" si="17"/>
        <v>6288.2715789473705</v>
      </c>
      <c r="D49" s="429">
        <f t="shared" si="17"/>
        <v>5817.7894736842072</v>
      </c>
      <c r="E49" s="429">
        <f t="shared" si="17"/>
        <v>6860.0178947368422</v>
      </c>
      <c r="F49" s="429">
        <f t="shared" si="17"/>
        <v>6860.0178947368422</v>
      </c>
      <c r="G49" s="429">
        <f t="shared" si="17"/>
        <v>6860.0178947368422</v>
      </c>
      <c r="H49" s="429">
        <f t="shared" si="17"/>
        <v>4587.6410526315749</v>
      </c>
      <c r="I49" s="429">
        <f t="shared" si="17"/>
        <v>5191.2473684210545</v>
      </c>
      <c r="J49" s="429">
        <f t="shared" si="17"/>
        <v>5191.2473684210545</v>
      </c>
      <c r="K49" s="429">
        <f t="shared" si="17"/>
        <v>5191.2473684210545</v>
      </c>
      <c r="L49" s="429">
        <f t="shared" si="17"/>
        <v>5191.2473684210545</v>
      </c>
      <c r="M49" s="429">
        <f t="shared" si="17"/>
        <v>5191.2473684210545</v>
      </c>
      <c r="N49" s="429">
        <f t="shared" si="17"/>
        <v>5191.2473684210545</v>
      </c>
      <c r="O49" s="429">
        <f t="shared" si="17"/>
        <v>5191.2473684210545</v>
      </c>
      <c r="P49" s="429">
        <f t="shared" si="17"/>
        <v>3354.2526315789487</v>
      </c>
      <c r="Q49" s="429">
        <f t="shared" si="17"/>
        <v>3392.7705263157873</v>
      </c>
      <c r="R49" s="767">
        <f t="shared" si="17"/>
        <v>3392.7705263157873</v>
      </c>
    </row>
    <row r="50" spans="1:18" ht="13.9" x14ac:dyDescent="0.25">
      <c r="A50" s="759">
        <v>2038</v>
      </c>
      <c r="B50" s="429">
        <f t="shared" si="18"/>
        <v>6463.8378947368383</v>
      </c>
      <c r="C50" s="429">
        <f t="shared" si="18"/>
        <v>6455.2736842105287</v>
      </c>
      <c r="D50" s="429">
        <f t="shared" si="18"/>
        <v>5977.9421052631542</v>
      </c>
      <c r="E50" s="429">
        <f t="shared" si="18"/>
        <v>7056.2084210526318</v>
      </c>
      <c r="F50" s="429">
        <f t="shared" si="18"/>
        <v>7056.2084210526318</v>
      </c>
      <c r="G50" s="429">
        <f t="shared" si="18"/>
        <v>7056.2084210526318</v>
      </c>
      <c r="H50" s="429">
        <f t="shared" si="18"/>
        <v>4692.3157894736796</v>
      </c>
      <c r="I50" s="429">
        <f t="shared" si="18"/>
        <v>5338.0705263157915</v>
      </c>
      <c r="J50" s="429">
        <f t="shared" si="18"/>
        <v>5338.0705263157915</v>
      </c>
      <c r="K50" s="429">
        <f t="shared" si="18"/>
        <v>5338.0705263157915</v>
      </c>
      <c r="L50" s="429">
        <f t="shared" si="18"/>
        <v>5338.0705263157915</v>
      </c>
      <c r="M50" s="429">
        <f t="shared" si="18"/>
        <v>5338.0705263157915</v>
      </c>
      <c r="N50" s="429">
        <f t="shared" si="18"/>
        <v>5338.0705263157915</v>
      </c>
      <c r="O50" s="429">
        <f t="shared" si="18"/>
        <v>5338.0705263157915</v>
      </c>
      <c r="P50" s="429">
        <f t="shared" si="18"/>
        <v>3441.7894736842118</v>
      </c>
      <c r="Q50" s="429">
        <f t="shared" si="18"/>
        <v>3482.8278947368399</v>
      </c>
      <c r="R50" s="767">
        <f t="shared" ref="C50:R53" si="19">R25*(1+R$31/100)</f>
        <v>3482.8278947368399</v>
      </c>
    </row>
    <row r="51" spans="1:18" ht="13.9" x14ac:dyDescent="0.25">
      <c r="A51" s="759">
        <v>2039</v>
      </c>
      <c r="B51" s="429">
        <f t="shared" ref="B51:B53" si="20">B26*(1+B$31/100)</f>
        <v>6631.37526315789</v>
      </c>
      <c r="C51" s="429">
        <f t="shared" si="19"/>
        <v>6622.2757894736869</v>
      </c>
      <c r="D51" s="429">
        <f t="shared" si="19"/>
        <v>6138.0947368421012</v>
      </c>
      <c r="E51" s="429">
        <f t="shared" si="19"/>
        <v>7252.3989473684214</v>
      </c>
      <c r="F51" s="429">
        <f t="shared" si="19"/>
        <v>7252.3989473684214</v>
      </c>
      <c r="G51" s="429">
        <f t="shared" si="19"/>
        <v>7252.3989473684214</v>
      </c>
      <c r="H51" s="429">
        <f t="shared" si="19"/>
        <v>4796.9905263157852</v>
      </c>
      <c r="I51" s="429">
        <f t="shared" si="19"/>
        <v>5484.8936842105286</v>
      </c>
      <c r="J51" s="429">
        <f t="shared" si="19"/>
        <v>5484.8936842105286</v>
      </c>
      <c r="K51" s="429">
        <f t="shared" si="19"/>
        <v>5484.8936842105286</v>
      </c>
      <c r="L51" s="429">
        <f t="shared" si="19"/>
        <v>5484.8936842105286</v>
      </c>
      <c r="M51" s="429">
        <f t="shared" si="19"/>
        <v>5484.8936842105286</v>
      </c>
      <c r="N51" s="429">
        <f t="shared" si="19"/>
        <v>5484.8936842105286</v>
      </c>
      <c r="O51" s="429">
        <f t="shared" si="19"/>
        <v>5484.8936842105286</v>
      </c>
      <c r="P51" s="429">
        <f t="shared" si="19"/>
        <v>3529.3263157894753</v>
      </c>
      <c r="Q51" s="429">
        <f t="shared" si="19"/>
        <v>3572.885263157892</v>
      </c>
      <c r="R51" s="767">
        <f t="shared" si="19"/>
        <v>3572.885263157892</v>
      </c>
    </row>
    <row r="52" spans="1:18" ht="13.9" x14ac:dyDescent="0.25">
      <c r="A52" s="759">
        <v>2040</v>
      </c>
      <c r="B52" s="429">
        <f t="shared" si="20"/>
        <v>6798.9126315789426</v>
      </c>
      <c r="C52" s="429">
        <f t="shared" si="19"/>
        <v>6789.2778947368452</v>
      </c>
      <c r="D52" s="429">
        <f t="shared" si="19"/>
        <v>6298.2473684210481</v>
      </c>
      <c r="E52" s="429">
        <f t="shared" si="19"/>
        <v>7448.589473684211</v>
      </c>
      <c r="F52" s="429">
        <f t="shared" si="19"/>
        <v>7448.589473684211</v>
      </c>
      <c r="G52" s="429">
        <f t="shared" si="19"/>
        <v>7448.589473684211</v>
      </c>
      <c r="H52" s="429">
        <f t="shared" si="19"/>
        <v>4901.66526315789</v>
      </c>
      <c r="I52" s="429">
        <f t="shared" si="19"/>
        <v>5631.7168421052656</v>
      </c>
      <c r="J52" s="429">
        <f t="shared" si="19"/>
        <v>5631.7168421052656</v>
      </c>
      <c r="K52" s="429">
        <f t="shared" si="19"/>
        <v>5631.7168421052656</v>
      </c>
      <c r="L52" s="429">
        <f t="shared" si="19"/>
        <v>5631.7168421052656</v>
      </c>
      <c r="M52" s="429">
        <f t="shared" si="19"/>
        <v>5631.7168421052656</v>
      </c>
      <c r="N52" s="429">
        <f t="shared" si="19"/>
        <v>5631.7168421052656</v>
      </c>
      <c r="O52" s="429">
        <f t="shared" si="19"/>
        <v>5631.7168421052656</v>
      </c>
      <c r="P52" s="429">
        <f t="shared" si="19"/>
        <v>3616.8631578947384</v>
      </c>
      <c r="Q52" s="429">
        <f t="shared" si="19"/>
        <v>3662.9426315789447</v>
      </c>
      <c r="R52" s="767">
        <f t="shared" si="19"/>
        <v>3662.9426315789447</v>
      </c>
    </row>
    <row r="53" spans="1:18" ht="14.45" thickBot="1" x14ac:dyDescent="0.3">
      <c r="A53" s="763">
        <v>2041</v>
      </c>
      <c r="B53" s="775">
        <f t="shared" si="20"/>
        <v>6966.4499999999989</v>
      </c>
      <c r="C53" s="775">
        <f t="shared" si="19"/>
        <v>6956.28</v>
      </c>
      <c r="D53" s="775">
        <f t="shared" si="19"/>
        <v>6458.4</v>
      </c>
      <c r="E53" s="775">
        <f t="shared" si="19"/>
        <v>7644.78</v>
      </c>
      <c r="F53" s="775">
        <f t="shared" si="19"/>
        <v>7644.78</v>
      </c>
      <c r="G53" s="775">
        <f t="shared" si="19"/>
        <v>7644.78</v>
      </c>
      <c r="H53" s="775">
        <f t="shared" si="19"/>
        <v>5006.34</v>
      </c>
      <c r="I53" s="775">
        <f t="shared" si="19"/>
        <v>5778.54</v>
      </c>
      <c r="J53" s="775">
        <f t="shared" si="19"/>
        <v>5778.54</v>
      </c>
      <c r="K53" s="775">
        <f t="shared" si="19"/>
        <v>5778.54</v>
      </c>
      <c r="L53" s="775">
        <f t="shared" si="19"/>
        <v>5778.54</v>
      </c>
      <c r="M53" s="775">
        <f t="shared" si="19"/>
        <v>5778.54</v>
      </c>
      <c r="N53" s="775">
        <f t="shared" si="19"/>
        <v>5778.54</v>
      </c>
      <c r="O53" s="775">
        <f t="shared" si="19"/>
        <v>5778.54</v>
      </c>
      <c r="P53" s="775">
        <f t="shared" si="19"/>
        <v>3704.3999999999996</v>
      </c>
      <c r="Q53" s="775">
        <f t="shared" si="19"/>
        <v>3753.0000000000005</v>
      </c>
      <c r="R53" s="776">
        <f t="shared" si="19"/>
        <v>3753.0000000000005</v>
      </c>
    </row>
    <row r="55" spans="1:18" ht="14.45" thickBot="1" x14ac:dyDescent="0.3">
      <c r="A55" s="902" t="s">
        <v>620</v>
      </c>
      <c r="B55" s="902"/>
      <c r="C55" s="902"/>
      <c r="D55" s="902"/>
      <c r="E55" s="902"/>
      <c r="F55" s="902"/>
      <c r="G55" s="902"/>
      <c r="H55" s="902"/>
      <c r="I55" s="902"/>
      <c r="J55" s="902"/>
      <c r="K55" s="902"/>
      <c r="L55" s="902"/>
      <c r="M55" s="902"/>
      <c r="N55" s="902"/>
      <c r="O55" s="902"/>
      <c r="P55" s="902"/>
      <c r="Q55" s="902"/>
      <c r="R55" s="902"/>
    </row>
    <row r="56" spans="1:18" ht="14.45" thickBot="1" x14ac:dyDescent="0.3">
      <c r="A56" s="777" t="s">
        <v>577</v>
      </c>
      <c r="B56" s="778">
        <f t="shared" ref="B56:R56" si="21">B5*B6</f>
        <v>5400</v>
      </c>
      <c r="C56" s="778">
        <f t="shared" si="21"/>
        <v>5400</v>
      </c>
      <c r="D56" s="778">
        <f t="shared" si="21"/>
        <v>5400</v>
      </c>
      <c r="E56" s="778">
        <f t="shared" si="21"/>
        <v>5400</v>
      </c>
      <c r="F56" s="778">
        <f t="shared" si="21"/>
        <v>5400</v>
      </c>
      <c r="G56" s="778">
        <f t="shared" si="21"/>
        <v>5400</v>
      </c>
      <c r="H56" s="778">
        <f t="shared" si="21"/>
        <v>5400</v>
      </c>
      <c r="I56" s="778">
        <f t="shared" si="21"/>
        <v>5400</v>
      </c>
      <c r="J56" s="778">
        <f t="shared" si="21"/>
        <v>5400</v>
      </c>
      <c r="K56" s="778">
        <f t="shared" si="21"/>
        <v>5400</v>
      </c>
      <c r="L56" s="778">
        <f t="shared" si="21"/>
        <v>5400</v>
      </c>
      <c r="M56" s="778">
        <f t="shared" si="21"/>
        <v>5400</v>
      </c>
      <c r="N56" s="778">
        <f t="shared" si="21"/>
        <v>5400</v>
      </c>
      <c r="O56" s="778">
        <f t="shared" si="21"/>
        <v>5400</v>
      </c>
      <c r="P56" s="778">
        <f t="shared" si="21"/>
        <v>5400</v>
      </c>
      <c r="Q56" s="778">
        <f t="shared" si="21"/>
        <v>5400</v>
      </c>
      <c r="R56" s="779">
        <f t="shared" si="21"/>
        <v>5400</v>
      </c>
    </row>
    <row r="57" spans="1:18" ht="13.9" x14ac:dyDescent="0.25">
      <c r="R57" s="620"/>
    </row>
    <row r="58" spans="1:18" ht="14.45" thickBot="1" x14ac:dyDescent="0.3">
      <c r="A58" s="903" t="s">
        <v>621</v>
      </c>
      <c r="B58" s="903"/>
      <c r="C58" s="903"/>
      <c r="D58" s="903"/>
      <c r="E58" s="903"/>
      <c r="F58" s="903"/>
      <c r="G58" s="903"/>
      <c r="H58" s="903"/>
      <c r="I58" s="903"/>
      <c r="J58" s="903"/>
      <c r="K58" s="903"/>
      <c r="L58" s="903"/>
      <c r="M58" s="903"/>
      <c r="N58" s="903"/>
      <c r="O58" s="903"/>
      <c r="P58" s="903"/>
      <c r="Q58" s="903"/>
      <c r="R58" s="903"/>
    </row>
    <row r="59" spans="1:18" ht="13.9" x14ac:dyDescent="0.25">
      <c r="A59" s="480">
        <v>2022</v>
      </c>
      <c r="B59" s="780">
        <f>B34/B$56</f>
        <v>0.7006</v>
      </c>
      <c r="C59" s="780">
        <f t="shared" ref="C59:R59" si="22">C34/C$56</f>
        <v>0.7006</v>
      </c>
      <c r="D59" s="780">
        <f t="shared" si="22"/>
        <v>0.63249999999999995</v>
      </c>
      <c r="E59" s="780">
        <f t="shared" si="22"/>
        <v>0.72539999999999993</v>
      </c>
      <c r="F59" s="780">
        <f t="shared" si="22"/>
        <v>0.72539999999999993</v>
      </c>
      <c r="G59" s="780">
        <f t="shared" si="22"/>
        <v>0.72539999999999993</v>
      </c>
      <c r="H59" s="780">
        <f t="shared" si="22"/>
        <v>0.55879999999999996</v>
      </c>
      <c r="I59" s="780">
        <f t="shared" si="22"/>
        <v>0.55349999999999999</v>
      </c>
      <c r="J59" s="780">
        <f t="shared" si="22"/>
        <v>0.55349999999999999</v>
      </c>
      <c r="K59" s="780">
        <f t="shared" si="22"/>
        <v>0.55349999999999999</v>
      </c>
      <c r="L59" s="780">
        <f t="shared" si="22"/>
        <v>0.55349999999999999</v>
      </c>
      <c r="M59" s="780">
        <f t="shared" si="22"/>
        <v>0.55349999999999999</v>
      </c>
      <c r="N59" s="780">
        <f t="shared" si="22"/>
        <v>0.55349999999999999</v>
      </c>
      <c r="O59" s="780">
        <f t="shared" si="22"/>
        <v>0.55349999999999999</v>
      </c>
      <c r="P59" s="780">
        <f t="shared" si="22"/>
        <v>0.37799999999999995</v>
      </c>
      <c r="Q59" s="780">
        <f t="shared" si="22"/>
        <v>0.37813148148148151</v>
      </c>
      <c r="R59" s="781">
        <f t="shared" si="22"/>
        <v>0.37813148148148151</v>
      </c>
    </row>
    <row r="60" spans="1:18" ht="13.9" x14ac:dyDescent="0.25">
      <c r="A60" s="759">
        <v>2023</v>
      </c>
      <c r="B60" s="761">
        <f t="shared" ref="B60:R74" si="23">B35/B$56</f>
        <v>0.7316254385964911</v>
      </c>
      <c r="C60" s="761">
        <f t="shared" si="23"/>
        <v>0.73152631578947358</v>
      </c>
      <c r="D60" s="761">
        <f t="shared" si="23"/>
        <v>0.66215789473684206</v>
      </c>
      <c r="E60" s="761">
        <f t="shared" si="23"/>
        <v>0.76173157894736843</v>
      </c>
      <c r="F60" s="761">
        <f t="shared" si="23"/>
        <v>0.76173157894736843</v>
      </c>
      <c r="G60" s="761">
        <f t="shared" si="23"/>
        <v>0.76173157894736843</v>
      </c>
      <c r="H60" s="761">
        <f t="shared" si="23"/>
        <v>0.57818421052631574</v>
      </c>
      <c r="I60" s="761">
        <f t="shared" si="23"/>
        <v>0.58068947368421053</v>
      </c>
      <c r="J60" s="761">
        <f t="shared" si="23"/>
        <v>0.58068947368421053</v>
      </c>
      <c r="K60" s="761">
        <f t="shared" si="23"/>
        <v>0.58068947368421053</v>
      </c>
      <c r="L60" s="761">
        <f t="shared" si="23"/>
        <v>0.58068947368421053</v>
      </c>
      <c r="M60" s="761">
        <f t="shared" si="23"/>
        <v>0.58068947368421053</v>
      </c>
      <c r="N60" s="761">
        <f t="shared" si="23"/>
        <v>0.58068947368421053</v>
      </c>
      <c r="O60" s="761">
        <f t="shared" si="23"/>
        <v>0.58068947368421053</v>
      </c>
      <c r="P60" s="761">
        <f t="shared" si="23"/>
        <v>0.39421052631578951</v>
      </c>
      <c r="Q60" s="761">
        <f t="shared" si="23"/>
        <v>0.39480877192982455</v>
      </c>
      <c r="R60" s="782">
        <f t="shared" si="23"/>
        <v>0.39480877192982455</v>
      </c>
    </row>
    <row r="61" spans="1:18" ht="13.9" x14ac:dyDescent="0.25">
      <c r="A61" s="759">
        <v>2024</v>
      </c>
      <c r="B61" s="761">
        <f t="shared" si="23"/>
        <v>0.7626508771929823</v>
      </c>
      <c r="C61" s="761">
        <f t="shared" si="23"/>
        <v>0.76245263157894727</v>
      </c>
      <c r="D61" s="761">
        <f t="shared" si="23"/>
        <v>0.69181578947368405</v>
      </c>
      <c r="E61" s="761">
        <f t="shared" si="23"/>
        <v>0.79806315789473692</v>
      </c>
      <c r="F61" s="761">
        <f t="shared" si="23"/>
        <v>0.79806315789473692</v>
      </c>
      <c r="G61" s="761">
        <f t="shared" si="23"/>
        <v>0.79806315789473692</v>
      </c>
      <c r="H61" s="761">
        <f t="shared" si="23"/>
        <v>0.59756842105263142</v>
      </c>
      <c r="I61" s="761">
        <f t="shared" si="23"/>
        <v>0.60787894736842107</v>
      </c>
      <c r="J61" s="761">
        <f t="shared" si="23"/>
        <v>0.60787894736842107</v>
      </c>
      <c r="K61" s="761">
        <f t="shared" si="23"/>
        <v>0.60787894736842107</v>
      </c>
      <c r="L61" s="761">
        <f t="shared" si="23"/>
        <v>0.60787894736842107</v>
      </c>
      <c r="M61" s="761">
        <f t="shared" si="23"/>
        <v>0.60787894736842107</v>
      </c>
      <c r="N61" s="761">
        <f t="shared" si="23"/>
        <v>0.60787894736842107</v>
      </c>
      <c r="O61" s="761">
        <f t="shared" si="23"/>
        <v>0.60787894736842107</v>
      </c>
      <c r="P61" s="761">
        <f t="shared" si="23"/>
        <v>0.41042105263157896</v>
      </c>
      <c r="Q61" s="761">
        <f t="shared" si="23"/>
        <v>0.41148606237816759</v>
      </c>
      <c r="R61" s="782">
        <f t="shared" si="23"/>
        <v>0.41148606237816759</v>
      </c>
    </row>
    <row r="62" spans="1:18" ht="13.9" x14ac:dyDescent="0.25">
      <c r="A62" s="759">
        <v>2025</v>
      </c>
      <c r="B62" s="761">
        <f t="shared" si="23"/>
        <v>0.79367631578947351</v>
      </c>
      <c r="C62" s="761">
        <f t="shared" si="23"/>
        <v>0.79337894736842085</v>
      </c>
      <c r="D62" s="761">
        <f t="shared" si="23"/>
        <v>0.72147368421052616</v>
      </c>
      <c r="E62" s="761">
        <f t="shared" si="23"/>
        <v>0.8343947368421053</v>
      </c>
      <c r="F62" s="761">
        <f t="shared" si="23"/>
        <v>0.8343947368421053</v>
      </c>
      <c r="G62" s="761">
        <f t="shared" si="23"/>
        <v>0.8343947368421053</v>
      </c>
      <c r="H62" s="761">
        <f t="shared" si="23"/>
        <v>0.6169526315789472</v>
      </c>
      <c r="I62" s="761">
        <f t="shared" si="23"/>
        <v>0.63506842105263162</v>
      </c>
      <c r="J62" s="761">
        <f t="shared" si="23"/>
        <v>0.63506842105263162</v>
      </c>
      <c r="K62" s="761">
        <f t="shared" si="23"/>
        <v>0.63506842105263162</v>
      </c>
      <c r="L62" s="761">
        <f t="shared" si="23"/>
        <v>0.63506842105263162</v>
      </c>
      <c r="M62" s="761">
        <f t="shared" si="23"/>
        <v>0.63506842105263162</v>
      </c>
      <c r="N62" s="761">
        <f t="shared" si="23"/>
        <v>0.63506842105263162</v>
      </c>
      <c r="O62" s="761">
        <f t="shared" si="23"/>
        <v>0.63506842105263162</v>
      </c>
      <c r="P62" s="761">
        <f t="shared" si="23"/>
        <v>0.42663157894736842</v>
      </c>
      <c r="Q62" s="761">
        <f t="shared" si="23"/>
        <v>0.42816335282651069</v>
      </c>
      <c r="R62" s="782">
        <f t="shared" si="23"/>
        <v>0.42816335282651069</v>
      </c>
    </row>
    <row r="63" spans="1:18" ht="13.9" x14ac:dyDescent="0.25">
      <c r="A63" s="759">
        <v>2026</v>
      </c>
      <c r="B63" s="761">
        <f t="shared" si="23"/>
        <v>0.82470175438596471</v>
      </c>
      <c r="C63" s="761">
        <f t="shared" si="23"/>
        <v>0.82430526315789465</v>
      </c>
      <c r="D63" s="761">
        <f t="shared" si="23"/>
        <v>0.75113157894736826</v>
      </c>
      <c r="E63" s="761">
        <f t="shared" si="23"/>
        <v>0.87072631578947357</v>
      </c>
      <c r="F63" s="761">
        <f t="shared" si="23"/>
        <v>0.87072631578947357</v>
      </c>
      <c r="G63" s="761">
        <f t="shared" si="23"/>
        <v>0.87072631578947357</v>
      </c>
      <c r="H63" s="761">
        <f t="shared" si="23"/>
        <v>0.63633684210526298</v>
      </c>
      <c r="I63" s="761">
        <f t="shared" si="23"/>
        <v>0.66225789473684216</v>
      </c>
      <c r="J63" s="761">
        <f t="shared" si="23"/>
        <v>0.66225789473684216</v>
      </c>
      <c r="K63" s="761">
        <f t="shared" si="23"/>
        <v>0.66225789473684216</v>
      </c>
      <c r="L63" s="761">
        <f t="shared" si="23"/>
        <v>0.66225789473684216</v>
      </c>
      <c r="M63" s="761">
        <f t="shared" si="23"/>
        <v>0.66225789473684216</v>
      </c>
      <c r="N63" s="761">
        <f t="shared" si="23"/>
        <v>0.66225789473684216</v>
      </c>
      <c r="O63" s="761">
        <f t="shared" si="23"/>
        <v>0.66225789473684216</v>
      </c>
      <c r="P63" s="761">
        <f t="shared" si="23"/>
        <v>0.44284210526315798</v>
      </c>
      <c r="Q63" s="761">
        <f t="shared" si="23"/>
        <v>0.44484064327485368</v>
      </c>
      <c r="R63" s="782">
        <f t="shared" si="23"/>
        <v>0.44484064327485368</v>
      </c>
    </row>
    <row r="64" spans="1:18" ht="13.9" x14ac:dyDescent="0.25">
      <c r="A64" s="759">
        <v>2027</v>
      </c>
      <c r="B64" s="761">
        <f t="shared" si="23"/>
        <v>0.85572719298245592</v>
      </c>
      <c r="C64" s="761">
        <f t="shared" si="23"/>
        <v>0.85523157894736823</v>
      </c>
      <c r="D64" s="761">
        <f t="shared" si="23"/>
        <v>0.78078947368421037</v>
      </c>
      <c r="E64" s="761">
        <f t="shared" si="23"/>
        <v>0.90705789473684206</v>
      </c>
      <c r="F64" s="761">
        <f t="shared" si="23"/>
        <v>0.90705789473684206</v>
      </c>
      <c r="G64" s="761">
        <f t="shared" si="23"/>
        <v>0.90705789473684206</v>
      </c>
      <c r="H64" s="761">
        <f t="shared" si="23"/>
        <v>0.65572105263157865</v>
      </c>
      <c r="I64" s="761">
        <f t="shared" si="23"/>
        <v>0.68944736842105281</v>
      </c>
      <c r="J64" s="761">
        <f t="shared" si="23"/>
        <v>0.68944736842105281</v>
      </c>
      <c r="K64" s="761">
        <f t="shared" si="23"/>
        <v>0.68944736842105281</v>
      </c>
      <c r="L64" s="761">
        <f t="shared" si="23"/>
        <v>0.68944736842105281</v>
      </c>
      <c r="M64" s="761">
        <f t="shared" si="23"/>
        <v>0.68944736842105281</v>
      </c>
      <c r="N64" s="761">
        <f t="shared" si="23"/>
        <v>0.68944736842105281</v>
      </c>
      <c r="O64" s="761">
        <f t="shared" si="23"/>
        <v>0.68944736842105281</v>
      </c>
      <c r="P64" s="761">
        <f t="shared" si="23"/>
        <v>0.45905263157894743</v>
      </c>
      <c r="Q64" s="761">
        <f t="shared" si="23"/>
        <v>0.46151793372319677</v>
      </c>
      <c r="R64" s="782">
        <f t="shared" si="23"/>
        <v>0.46151793372319677</v>
      </c>
    </row>
    <row r="65" spans="1:18" ht="13.9" x14ac:dyDescent="0.25">
      <c r="A65" s="759">
        <v>2028</v>
      </c>
      <c r="B65" s="761">
        <f t="shared" si="23"/>
        <v>0.88675263157894701</v>
      </c>
      <c r="C65" s="761">
        <f t="shared" si="23"/>
        <v>0.88615789473684192</v>
      </c>
      <c r="D65" s="761">
        <f t="shared" si="23"/>
        <v>0.81044736842105236</v>
      </c>
      <c r="E65" s="761">
        <f t="shared" si="23"/>
        <v>0.94338947368421044</v>
      </c>
      <c r="F65" s="761">
        <f t="shared" si="23"/>
        <v>0.94338947368421044</v>
      </c>
      <c r="G65" s="761">
        <f t="shared" si="23"/>
        <v>0.94338947368421044</v>
      </c>
      <c r="H65" s="761">
        <f t="shared" si="23"/>
        <v>0.67510526315789443</v>
      </c>
      <c r="I65" s="761">
        <f t="shared" si="23"/>
        <v>0.71663684210526324</v>
      </c>
      <c r="J65" s="761">
        <f t="shared" si="23"/>
        <v>0.71663684210526324</v>
      </c>
      <c r="K65" s="761">
        <f t="shared" si="23"/>
        <v>0.71663684210526324</v>
      </c>
      <c r="L65" s="761">
        <f t="shared" si="23"/>
        <v>0.71663684210526324</v>
      </c>
      <c r="M65" s="761">
        <f t="shared" si="23"/>
        <v>0.71663684210526324</v>
      </c>
      <c r="N65" s="761">
        <f t="shared" si="23"/>
        <v>0.71663684210526324</v>
      </c>
      <c r="O65" s="761">
        <f t="shared" si="23"/>
        <v>0.71663684210526324</v>
      </c>
      <c r="P65" s="761">
        <f t="shared" si="23"/>
        <v>0.47526315789473689</v>
      </c>
      <c r="Q65" s="761">
        <f t="shared" si="23"/>
        <v>0.47819522417153981</v>
      </c>
      <c r="R65" s="782">
        <f t="shared" si="23"/>
        <v>0.47819522417153981</v>
      </c>
    </row>
    <row r="66" spans="1:18" ht="13.9" x14ac:dyDescent="0.25">
      <c r="A66" s="759">
        <v>2029</v>
      </c>
      <c r="B66" s="761">
        <f t="shared" si="23"/>
        <v>0.91777807017543822</v>
      </c>
      <c r="C66" s="761">
        <f t="shared" si="23"/>
        <v>0.91708421052631572</v>
      </c>
      <c r="D66" s="761">
        <f t="shared" si="23"/>
        <v>0.84010526315789436</v>
      </c>
      <c r="E66" s="761">
        <f t="shared" si="23"/>
        <v>0.97972105263157894</v>
      </c>
      <c r="F66" s="761">
        <f t="shared" si="23"/>
        <v>0.97972105263157894</v>
      </c>
      <c r="G66" s="761">
        <f t="shared" si="23"/>
        <v>0.97972105263157894</v>
      </c>
      <c r="H66" s="761">
        <f t="shared" si="23"/>
        <v>0.69448947368421021</v>
      </c>
      <c r="I66" s="761">
        <f t="shared" si="23"/>
        <v>0.74382631578947378</v>
      </c>
      <c r="J66" s="761">
        <f t="shared" si="23"/>
        <v>0.74382631578947378</v>
      </c>
      <c r="K66" s="761">
        <f t="shared" si="23"/>
        <v>0.74382631578947378</v>
      </c>
      <c r="L66" s="761">
        <f t="shared" si="23"/>
        <v>0.74382631578947378</v>
      </c>
      <c r="M66" s="761">
        <f t="shared" si="23"/>
        <v>0.74382631578947378</v>
      </c>
      <c r="N66" s="761">
        <f t="shared" si="23"/>
        <v>0.74382631578947378</v>
      </c>
      <c r="O66" s="761">
        <f t="shared" si="23"/>
        <v>0.74382631578947378</v>
      </c>
      <c r="P66" s="761">
        <f t="shared" si="23"/>
        <v>0.49147368421052645</v>
      </c>
      <c r="Q66" s="761">
        <f t="shared" si="23"/>
        <v>0.49487251461988291</v>
      </c>
      <c r="R66" s="782">
        <f t="shared" si="23"/>
        <v>0.49487251461988291</v>
      </c>
    </row>
    <row r="67" spans="1:18" ht="13.9" x14ac:dyDescent="0.25">
      <c r="A67" s="759">
        <v>2030</v>
      </c>
      <c r="B67" s="761">
        <f t="shared" si="23"/>
        <v>0.94880350877192943</v>
      </c>
      <c r="C67" s="761">
        <f t="shared" si="23"/>
        <v>0.94801052631578941</v>
      </c>
      <c r="D67" s="761">
        <f t="shared" si="23"/>
        <v>0.86976315789473646</v>
      </c>
      <c r="E67" s="761">
        <f t="shared" si="23"/>
        <v>1.0160526315789473</v>
      </c>
      <c r="F67" s="761">
        <f t="shared" si="23"/>
        <v>1.0160526315789473</v>
      </c>
      <c r="G67" s="761">
        <f t="shared" si="23"/>
        <v>1.0160526315789473</v>
      </c>
      <c r="H67" s="761">
        <f t="shared" si="23"/>
        <v>0.71387368421052588</v>
      </c>
      <c r="I67" s="761">
        <f t="shared" si="23"/>
        <v>0.77101578947368443</v>
      </c>
      <c r="J67" s="761">
        <f t="shared" si="23"/>
        <v>0.77101578947368443</v>
      </c>
      <c r="K67" s="761">
        <f t="shared" si="23"/>
        <v>0.77101578947368443</v>
      </c>
      <c r="L67" s="761">
        <f t="shared" si="23"/>
        <v>0.77101578947368443</v>
      </c>
      <c r="M67" s="761">
        <f t="shared" si="23"/>
        <v>0.77101578947368443</v>
      </c>
      <c r="N67" s="761">
        <f t="shared" si="23"/>
        <v>0.77101578947368443</v>
      </c>
      <c r="O67" s="761">
        <f t="shared" si="23"/>
        <v>0.77101578947368443</v>
      </c>
      <c r="P67" s="761">
        <f t="shared" si="23"/>
        <v>0.50768421052631585</v>
      </c>
      <c r="Q67" s="761">
        <f t="shared" si="23"/>
        <v>0.51154980506822589</v>
      </c>
      <c r="R67" s="782">
        <f t="shared" si="23"/>
        <v>0.51154980506822589</v>
      </c>
    </row>
    <row r="68" spans="1:18" ht="13.9" x14ac:dyDescent="0.25">
      <c r="A68" s="759">
        <v>2031</v>
      </c>
      <c r="B68" s="761">
        <f t="shared" si="23"/>
        <v>0.97982894736842063</v>
      </c>
      <c r="C68" s="761">
        <f t="shared" si="23"/>
        <v>0.97893684210526322</v>
      </c>
      <c r="D68" s="761">
        <f t="shared" si="23"/>
        <v>0.89942105263157845</v>
      </c>
      <c r="E68" s="761">
        <f t="shared" si="23"/>
        <v>1.0523842105263159</v>
      </c>
      <c r="F68" s="761">
        <f t="shared" si="23"/>
        <v>1.0523842105263159</v>
      </c>
      <c r="G68" s="761">
        <f t="shared" si="23"/>
        <v>1.0523842105263159</v>
      </c>
      <c r="H68" s="761">
        <f t="shared" si="23"/>
        <v>0.73325789473684166</v>
      </c>
      <c r="I68" s="761">
        <f t="shared" si="23"/>
        <v>0.79820526315789486</v>
      </c>
      <c r="J68" s="761">
        <f t="shared" si="23"/>
        <v>0.79820526315789486</v>
      </c>
      <c r="K68" s="761">
        <f t="shared" si="23"/>
        <v>0.79820526315789486</v>
      </c>
      <c r="L68" s="761">
        <f t="shared" si="23"/>
        <v>0.79820526315789486</v>
      </c>
      <c r="M68" s="761">
        <f t="shared" si="23"/>
        <v>0.79820526315789486</v>
      </c>
      <c r="N68" s="761">
        <f t="shared" si="23"/>
        <v>0.79820526315789486</v>
      </c>
      <c r="O68" s="761">
        <f t="shared" si="23"/>
        <v>0.79820526315789486</v>
      </c>
      <c r="P68" s="761">
        <f t="shared" si="23"/>
        <v>0.52389473684210541</v>
      </c>
      <c r="Q68" s="761">
        <f t="shared" si="23"/>
        <v>0.52822709551656899</v>
      </c>
      <c r="R68" s="782">
        <f t="shared" si="23"/>
        <v>0.52822709551656899</v>
      </c>
    </row>
    <row r="69" spans="1:18" ht="13.9" x14ac:dyDescent="0.25">
      <c r="A69" s="759">
        <v>2032</v>
      </c>
      <c r="B69" s="761">
        <f t="shared" si="23"/>
        <v>1.0108543859649117</v>
      </c>
      <c r="C69" s="761">
        <f t="shared" si="23"/>
        <v>1.009863157894737</v>
      </c>
      <c r="D69" s="761">
        <f t="shared" si="23"/>
        <v>0.92907894736842067</v>
      </c>
      <c r="E69" s="761">
        <f t="shared" si="23"/>
        <v>1.0887157894736843</v>
      </c>
      <c r="F69" s="761">
        <f t="shared" si="23"/>
        <v>1.0887157894736843</v>
      </c>
      <c r="G69" s="761">
        <f t="shared" si="23"/>
        <v>1.0887157894736843</v>
      </c>
      <c r="H69" s="761">
        <f t="shared" si="23"/>
        <v>0.75264210526315745</v>
      </c>
      <c r="I69" s="761">
        <f t="shared" si="23"/>
        <v>0.8253947368421054</v>
      </c>
      <c r="J69" s="761">
        <f t="shared" si="23"/>
        <v>0.8253947368421054</v>
      </c>
      <c r="K69" s="761">
        <f t="shared" si="23"/>
        <v>0.8253947368421054</v>
      </c>
      <c r="L69" s="761">
        <f t="shared" si="23"/>
        <v>0.8253947368421054</v>
      </c>
      <c r="M69" s="761">
        <f t="shared" si="23"/>
        <v>0.8253947368421054</v>
      </c>
      <c r="N69" s="761">
        <f t="shared" si="23"/>
        <v>0.8253947368421054</v>
      </c>
      <c r="O69" s="761">
        <f t="shared" si="23"/>
        <v>0.8253947368421054</v>
      </c>
      <c r="P69" s="761">
        <f t="shared" si="23"/>
        <v>0.54010526315789487</v>
      </c>
      <c r="Q69" s="761">
        <f t="shared" si="23"/>
        <v>0.54490438596491209</v>
      </c>
      <c r="R69" s="782">
        <f t="shared" si="23"/>
        <v>0.54490438596491209</v>
      </c>
    </row>
    <row r="70" spans="1:18" ht="13.9" x14ac:dyDescent="0.25">
      <c r="A70" s="759">
        <v>2033</v>
      </c>
      <c r="B70" s="761">
        <f t="shared" si="23"/>
        <v>1.0418798245614029</v>
      </c>
      <c r="C70" s="761">
        <f t="shared" si="23"/>
        <v>1.0407894736842107</v>
      </c>
      <c r="D70" s="761">
        <f t="shared" si="23"/>
        <v>0.95873684210526267</v>
      </c>
      <c r="E70" s="761">
        <f t="shared" si="23"/>
        <v>1.1250473684210527</v>
      </c>
      <c r="F70" s="761">
        <f t="shared" si="23"/>
        <v>1.1250473684210527</v>
      </c>
      <c r="G70" s="761">
        <f t="shared" si="23"/>
        <v>1.1250473684210527</v>
      </c>
      <c r="H70" s="761">
        <f t="shared" si="23"/>
        <v>0.77202631578947312</v>
      </c>
      <c r="I70" s="761">
        <f t="shared" si="23"/>
        <v>0.85258421052631594</v>
      </c>
      <c r="J70" s="761">
        <f t="shared" si="23"/>
        <v>0.85258421052631594</v>
      </c>
      <c r="K70" s="761">
        <f t="shared" si="23"/>
        <v>0.85258421052631594</v>
      </c>
      <c r="L70" s="761">
        <f t="shared" si="23"/>
        <v>0.85258421052631594</v>
      </c>
      <c r="M70" s="761">
        <f t="shared" si="23"/>
        <v>0.85258421052631594</v>
      </c>
      <c r="N70" s="761">
        <f t="shared" si="23"/>
        <v>0.85258421052631594</v>
      </c>
      <c r="O70" s="761">
        <f t="shared" si="23"/>
        <v>0.85258421052631594</v>
      </c>
      <c r="P70" s="761">
        <f t="shared" si="23"/>
        <v>0.55631578947368432</v>
      </c>
      <c r="Q70" s="761">
        <f t="shared" si="23"/>
        <v>0.56158167641325507</v>
      </c>
      <c r="R70" s="782">
        <f t="shared" si="23"/>
        <v>0.56158167641325507</v>
      </c>
    </row>
    <row r="71" spans="1:18" ht="13.9" x14ac:dyDescent="0.25">
      <c r="A71" s="759">
        <v>2034</v>
      </c>
      <c r="B71" s="761">
        <f t="shared" si="23"/>
        <v>1.0729052631578941</v>
      </c>
      <c r="C71" s="761">
        <f t="shared" si="23"/>
        <v>1.0717157894736844</v>
      </c>
      <c r="D71" s="761">
        <f t="shared" si="23"/>
        <v>0.98839473684210466</v>
      </c>
      <c r="E71" s="761">
        <f t="shared" si="23"/>
        <v>1.1613789473684211</v>
      </c>
      <c r="F71" s="761">
        <f t="shared" si="23"/>
        <v>1.1613789473684211</v>
      </c>
      <c r="G71" s="761">
        <f t="shared" si="23"/>
        <v>1.1613789473684211</v>
      </c>
      <c r="H71" s="761">
        <f t="shared" si="23"/>
        <v>0.7914105263157889</v>
      </c>
      <c r="I71" s="761">
        <f t="shared" si="23"/>
        <v>0.8797736842105266</v>
      </c>
      <c r="J71" s="761">
        <f t="shared" si="23"/>
        <v>0.8797736842105266</v>
      </c>
      <c r="K71" s="761">
        <f t="shared" si="23"/>
        <v>0.8797736842105266</v>
      </c>
      <c r="L71" s="761">
        <f t="shared" si="23"/>
        <v>0.8797736842105266</v>
      </c>
      <c r="M71" s="761">
        <f t="shared" si="23"/>
        <v>0.8797736842105266</v>
      </c>
      <c r="N71" s="761">
        <f t="shared" si="23"/>
        <v>0.8797736842105266</v>
      </c>
      <c r="O71" s="761">
        <f t="shared" si="23"/>
        <v>0.8797736842105266</v>
      </c>
      <c r="P71" s="761">
        <f t="shared" si="23"/>
        <v>0.57252631578947388</v>
      </c>
      <c r="Q71" s="761">
        <f t="shared" si="23"/>
        <v>0.57825896686159817</v>
      </c>
      <c r="R71" s="782">
        <f t="shared" si="23"/>
        <v>0.57825896686159817</v>
      </c>
    </row>
    <row r="72" spans="1:18" ht="13.9" x14ac:dyDescent="0.25">
      <c r="A72" s="759">
        <v>2035</v>
      </c>
      <c r="B72" s="761">
        <f t="shared" si="23"/>
        <v>1.1039307017543853</v>
      </c>
      <c r="C72" s="761">
        <f t="shared" si="23"/>
        <v>1.1026421052631581</v>
      </c>
      <c r="D72" s="761">
        <f t="shared" si="23"/>
        <v>1.0180526315789467</v>
      </c>
      <c r="E72" s="761">
        <f t="shared" si="23"/>
        <v>1.1977105263157897</v>
      </c>
      <c r="F72" s="761">
        <f t="shared" si="23"/>
        <v>1.1977105263157897</v>
      </c>
      <c r="G72" s="761">
        <f t="shared" si="23"/>
        <v>1.1977105263157897</v>
      </c>
      <c r="H72" s="761">
        <f t="shared" si="23"/>
        <v>0.81079473684210457</v>
      </c>
      <c r="I72" s="761">
        <f t="shared" si="23"/>
        <v>0.90696315789473714</v>
      </c>
      <c r="J72" s="761">
        <f t="shared" si="23"/>
        <v>0.90696315789473714</v>
      </c>
      <c r="K72" s="761">
        <f t="shared" si="23"/>
        <v>0.90696315789473714</v>
      </c>
      <c r="L72" s="761">
        <f t="shared" si="23"/>
        <v>0.90696315789473714</v>
      </c>
      <c r="M72" s="761">
        <f t="shared" si="23"/>
        <v>0.90696315789473714</v>
      </c>
      <c r="N72" s="761">
        <f t="shared" si="23"/>
        <v>0.90696315789473714</v>
      </c>
      <c r="O72" s="761">
        <f t="shared" si="23"/>
        <v>0.90696315789473714</v>
      </c>
      <c r="P72" s="761">
        <f t="shared" si="23"/>
        <v>0.58873684210526334</v>
      </c>
      <c r="Q72" s="761">
        <f t="shared" si="23"/>
        <v>0.59493625730994115</v>
      </c>
      <c r="R72" s="782">
        <f t="shared" si="23"/>
        <v>0.59493625730994115</v>
      </c>
    </row>
    <row r="73" spans="1:18" ht="13.9" x14ac:dyDescent="0.25">
      <c r="A73" s="759">
        <v>2036</v>
      </c>
      <c r="B73" s="761">
        <f t="shared" si="23"/>
        <v>1.1349561403508766</v>
      </c>
      <c r="C73" s="761">
        <f t="shared" si="23"/>
        <v>1.133568421052632</v>
      </c>
      <c r="D73" s="761">
        <f t="shared" si="23"/>
        <v>1.0477105263157889</v>
      </c>
      <c r="E73" s="761">
        <f t="shared" si="23"/>
        <v>1.2340421052631578</v>
      </c>
      <c r="F73" s="761">
        <f t="shared" si="23"/>
        <v>1.2340421052631578</v>
      </c>
      <c r="G73" s="761">
        <f t="shared" si="23"/>
        <v>1.2340421052631578</v>
      </c>
      <c r="H73" s="761">
        <f t="shared" si="23"/>
        <v>0.83017894736842035</v>
      </c>
      <c r="I73" s="761">
        <f t="shared" si="23"/>
        <v>0.93415263157894768</v>
      </c>
      <c r="J73" s="761">
        <f t="shared" si="23"/>
        <v>0.93415263157894768</v>
      </c>
      <c r="K73" s="761">
        <f t="shared" si="23"/>
        <v>0.93415263157894768</v>
      </c>
      <c r="L73" s="761">
        <f t="shared" si="23"/>
        <v>0.93415263157894768</v>
      </c>
      <c r="M73" s="761">
        <f t="shared" si="23"/>
        <v>0.93415263157894768</v>
      </c>
      <c r="N73" s="761">
        <f t="shared" si="23"/>
        <v>0.93415263157894768</v>
      </c>
      <c r="O73" s="761">
        <f t="shared" si="23"/>
        <v>0.93415263157894768</v>
      </c>
      <c r="P73" s="761">
        <f t="shared" si="23"/>
        <v>0.6049473684210529</v>
      </c>
      <c r="Q73" s="761">
        <f t="shared" si="23"/>
        <v>0.61161354775828425</v>
      </c>
      <c r="R73" s="782">
        <f t="shared" si="23"/>
        <v>0.61161354775828425</v>
      </c>
    </row>
    <row r="74" spans="1:18" ht="13.9" x14ac:dyDescent="0.25">
      <c r="A74" s="759">
        <v>2037</v>
      </c>
      <c r="B74" s="761">
        <f t="shared" si="23"/>
        <v>1.1659815789473678</v>
      </c>
      <c r="C74" s="761">
        <f t="shared" si="23"/>
        <v>1.1644947368421057</v>
      </c>
      <c r="D74" s="761">
        <f t="shared" si="23"/>
        <v>1.0773684210526309</v>
      </c>
      <c r="E74" s="761">
        <f t="shared" si="23"/>
        <v>1.2703736842105264</v>
      </c>
      <c r="F74" s="761">
        <f t="shared" si="23"/>
        <v>1.2703736842105264</v>
      </c>
      <c r="G74" s="761">
        <f t="shared" si="23"/>
        <v>1.2703736842105264</v>
      </c>
      <c r="H74" s="761">
        <f t="shared" si="23"/>
        <v>0.84956315789473613</v>
      </c>
      <c r="I74" s="761">
        <f t="shared" si="23"/>
        <v>0.96134210526315822</v>
      </c>
      <c r="J74" s="761">
        <f t="shared" si="23"/>
        <v>0.96134210526315822</v>
      </c>
      <c r="K74" s="761">
        <f t="shared" si="23"/>
        <v>0.96134210526315822</v>
      </c>
      <c r="L74" s="761">
        <f t="shared" si="23"/>
        <v>0.96134210526315822</v>
      </c>
      <c r="M74" s="761">
        <f t="shared" si="23"/>
        <v>0.96134210526315822</v>
      </c>
      <c r="N74" s="761">
        <f t="shared" si="23"/>
        <v>0.96134210526315822</v>
      </c>
      <c r="O74" s="761">
        <f t="shared" si="23"/>
        <v>0.96134210526315822</v>
      </c>
      <c r="P74" s="761">
        <f t="shared" si="23"/>
        <v>0.62115789473684235</v>
      </c>
      <c r="Q74" s="761">
        <f t="shared" si="23"/>
        <v>0.62829083820662723</v>
      </c>
      <c r="R74" s="782">
        <f t="shared" si="23"/>
        <v>0.62829083820662723</v>
      </c>
    </row>
    <row r="75" spans="1:18" ht="13.9" x14ac:dyDescent="0.25">
      <c r="A75" s="759">
        <v>2038</v>
      </c>
      <c r="B75" s="761">
        <f t="shared" ref="B75:R78" si="24">B50/B$56</f>
        <v>1.197007017543859</v>
      </c>
      <c r="C75" s="761">
        <f t="shared" si="24"/>
        <v>1.1954210526315794</v>
      </c>
      <c r="D75" s="761">
        <f t="shared" si="24"/>
        <v>1.1070263157894731</v>
      </c>
      <c r="E75" s="761">
        <f t="shared" si="24"/>
        <v>1.3067052631578948</v>
      </c>
      <c r="F75" s="761">
        <f t="shared" si="24"/>
        <v>1.3067052631578948</v>
      </c>
      <c r="G75" s="761">
        <f t="shared" si="24"/>
        <v>1.3067052631578948</v>
      </c>
      <c r="H75" s="761">
        <f t="shared" si="24"/>
        <v>0.8689473684210518</v>
      </c>
      <c r="I75" s="761">
        <f t="shared" si="24"/>
        <v>0.98853157894736876</v>
      </c>
      <c r="J75" s="761">
        <f t="shared" si="24"/>
        <v>0.98853157894736876</v>
      </c>
      <c r="K75" s="761">
        <f t="shared" si="24"/>
        <v>0.98853157894736876</v>
      </c>
      <c r="L75" s="761">
        <f t="shared" si="24"/>
        <v>0.98853157894736876</v>
      </c>
      <c r="M75" s="761">
        <f t="shared" si="24"/>
        <v>0.98853157894736876</v>
      </c>
      <c r="N75" s="761">
        <f t="shared" si="24"/>
        <v>0.98853157894736876</v>
      </c>
      <c r="O75" s="761">
        <f t="shared" si="24"/>
        <v>0.98853157894736876</v>
      </c>
      <c r="P75" s="761">
        <f t="shared" si="24"/>
        <v>0.63736842105263181</v>
      </c>
      <c r="Q75" s="761">
        <f t="shared" si="24"/>
        <v>0.64496812865497033</v>
      </c>
      <c r="R75" s="782">
        <f t="shared" si="24"/>
        <v>0.64496812865497033</v>
      </c>
    </row>
    <row r="76" spans="1:18" ht="13.9" x14ac:dyDescent="0.25">
      <c r="A76" s="759">
        <v>2039</v>
      </c>
      <c r="B76" s="761">
        <f t="shared" si="24"/>
        <v>1.2280324561403499</v>
      </c>
      <c r="C76" s="761">
        <f t="shared" si="24"/>
        <v>1.2263473684210531</v>
      </c>
      <c r="D76" s="761">
        <f t="shared" si="24"/>
        <v>1.1366842105263151</v>
      </c>
      <c r="E76" s="761">
        <f t="shared" si="24"/>
        <v>1.3430368421052632</v>
      </c>
      <c r="F76" s="761">
        <f t="shared" si="24"/>
        <v>1.3430368421052632</v>
      </c>
      <c r="G76" s="761">
        <f t="shared" si="24"/>
        <v>1.3430368421052632</v>
      </c>
      <c r="H76" s="761">
        <f t="shared" si="24"/>
        <v>0.88833157894736758</v>
      </c>
      <c r="I76" s="761">
        <f t="shared" si="24"/>
        <v>1.0157210526315794</v>
      </c>
      <c r="J76" s="761">
        <f t="shared" si="24"/>
        <v>1.0157210526315794</v>
      </c>
      <c r="K76" s="761">
        <f t="shared" si="24"/>
        <v>1.0157210526315794</v>
      </c>
      <c r="L76" s="761">
        <f t="shared" si="24"/>
        <v>1.0157210526315794</v>
      </c>
      <c r="M76" s="761">
        <f t="shared" si="24"/>
        <v>1.0157210526315794</v>
      </c>
      <c r="N76" s="761">
        <f t="shared" si="24"/>
        <v>1.0157210526315794</v>
      </c>
      <c r="O76" s="761">
        <f t="shared" si="24"/>
        <v>1.0157210526315794</v>
      </c>
      <c r="P76" s="761">
        <f t="shared" si="24"/>
        <v>0.65357894736842137</v>
      </c>
      <c r="Q76" s="761">
        <f t="shared" si="24"/>
        <v>0.66164541910331331</v>
      </c>
      <c r="R76" s="782">
        <f t="shared" si="24"/>
        <v>0.66164541910331331</v>
      </c>
    </row>
    <row r="77" spans="1:18" ht="13.9" x14ac:dyDescent="0.25">
      <c r="A77" s="759">
        <v>2040</v>
      </c>
      <c r="B77" s="761">
        <f t="shared" si="24"/>
        <v>1.2590578947368412</v>
      </c>
      <c r="C77" s="761">
        <f t="shared" si="24"/>
        <v>1.257273684210527</v>
      </c>
      <c r="D77" s="761">
        <f t="shared" si="24"/>
        <v>1.1663421052631571</v>
      </c>
      <c r="E77" s="761">
        <f t="shared" si="24"/>
        <v>1.3793684210526316</v>
      </c>
      <c r="F77" s="761">
        <f t="shared" si="24"/>
        <v>1.3793684210526316</v>
      </c>
      <c r="G77" s="761">
        <f t="shared" si="24"/>
        <v>1.3793684210526316</v>
      </c>
      <c r="H77" s="761">
        <f t="shared" si="24"/>
        <v>0.90771578947368337</v>
      </c>
      <c r="I77" s="761">
        <f t="shared" si="24"/>
        <v>1.0429105263157898</v>
      </c>
      <c r="J77" s="761">
        <f t="shared" si="24"/>
        <v>1.0429105263157898</v>
      </c>
      <c r="K77" s="761">
        <f t="shared" si="24"/>
        <v>1.0429105263157898</v>
      </c>
      <c r="L77" s="761">
        <f t="shared" si="24"/>
        <v>1.0429105263157898</v>
      </c>
      <c r="M77" s="761">
        <f t="shared" si="24"/>
        <v>1.0429105263157898</v>
      </c>
      <c r="N77" s="761">
        <f t="shared" si="24"/>
        <v>1.0429105263157898</v>
      </c>
      <c r="O77" s="761">
        <f t="shared" si="24"/>
        <v>1.0429105263157898</v>
      </c>
      <c r="P77" s="761">
        <f t="shared" si="24"/>
        <v>0.66978947368421082</v>
      </c>
      <c r="Q77" s="761">
        <f t="shared" si="24"/>
        <v>0.67832270955165641</v>
      </c>
      <c r="R77" s="782">
        <f t="shared" si="24"/>
        <v>0.67832270955165641</v>
      </c>
    </row>
    <row r="78" spans="1:18" ht="14.45" thickBot="1" x14ac:dyDescent="0.3">
      <c r="A78" s="763">
        <v>2041</v>
      </c>
      <c r="B78" s="783">
        <f t="shared" si="24"/>
        <v>1.290083333333333</v>
      </c>
      <c r="C78" s="783">
        <f t="shared" si="24"/>
        <v>1.2882</v>
      </c>
      <c r="D78" s="783">
        <f t="shared" si="24"/>
        <v>1.196</v>
      </c>
      <c r="E78" s="783">
        <f t="shared" si="24"/>
        <v>1.4157</v>
      </c>
      <c r="F78" s="783">
        <f t="shared" si="24"/>
        <v>1.4157</v>
      </c>
      <c r="G78" s="783">
        <f t="shared" si="24"/>
        <v>1.4157</v>
      </c>
      <c r="H78" s="783">
        <f t="shared" si="24"/>
        <v>0.92710000000000004</v>
      </c>
      <c r="I78" s="783">
        <f t="shared" si="24"/>
        <v>1.0701000000000001</v>
      </c>
      <c r="J78" s="783">
        <f t="shared" si="24"/>
        <v>1.0701000000000001</v>
      </c>
      <c r="K78" s="783">
        <f t="shared" si="24"/>
        <v>1.0701000000000001</v>
      </c>
      <c r="L78" s="783">
        <f t="shared" si="24"/>
        <v>1.0701000000000001</v>
      </c>
      <c r="M78" s="783">
        <f t="shared" si="24"/>
        <v>1.0701000000000001</v>
      </c>
      <c r="N78" s="783">
        <f t="shared" si="24"/>
        <v>1.0701000000000001</v>
      </c>
      <c r="O78" s="783">
        <f t="shared" si="24"/>
        <v>1.0701000000000001</v>
      </c>
      <c r="P78" s="783">
        <f t="shared" si="24"/>
        <v>0.68599999999999994</v>
      </c>
      <c r="Q78" s="783">
        <f t="shared" si="24"/>
        <v>0.69500000000000006</v>
      </c>
      <c r="R78" s="784">
        <f t="shared" si="24"/>
        <v>0.69500000000000006</v>
      </c>
    </row>
    <row r="80" spans="1:18" ht="14.45" thickBot="1" x14ac:dyDescent="0.3">
      <c r="A80" s="902" t="s">
        <v>622</v>
      </c>
      <c r="B80" s="902"/>
    </row>
    <row r="81" spans="1:18" ht="13.9" x14ac:dyDescent="0.25">
      <c r="A81" s="480" t="s">
        <v>578</v>
      </c>
      <c r="B81" s="786">
        <v>0.312</v>
      </c>
    </row>
    <row r="82" spans="1:18" ht="13.9" x14ac:dyDescent="0.25">
      <c r="A82" s="759" t="s">
        <v>579</v>
      </c>
      <c r="B82" s="707">
        <v>5.883</v>
      </c>
    </row>
    <row r="83" spans="1:18" ht="14.45" thickBot="1" x14ac:dyDescent="0.3">
      <c r="A83" s="763" t="s">
        <v>580</v>
      </c>
      <c r="B83" s="731">
        <v>70</v>
      </c>
    </row>
    <row r="84" spans="1:18" ht="13.9" x14ac:dyDescent="0.25">
      <c r="A84" s="904" t="s">
        <v>581</v>
      </c>
      <c r="B84" s="904"/>
    </row>
    <row r="86" spans="1:18" ht="14.45" thickBot="1" x14ac:dyDescent="0.3">
      <c r="A86" s="901" t="s">
        <v>623</v>
      </c>
      <c r="B86" s="901"/>
      <c r="C86" s="901"/>
      <c r="D86" s="901"/>
      <c r="E86" s="901"/>
      <c r="F86" s="901"/>
      <c r="G86" s="901"/>
      <c r="H86" s="901"/>
      <c r="I86" s="901"/>
      <c r="J86" s="901"/>
      <c r="K86" s="901"/>
      <c r="L86" s="901"/>
      <c r="M86" s="901"/>
      <c r="N86" s="901"/>
      <c r="O86" s="901"/>
      <c r="P86" s="901"/>
      <c r="Q86" s="901"/>
      <c r="R86" s="901"/>
    </row>
    <row r="87" spans="1:18" ht="13.9" x14ac:dyDescent="0.25">
      <c r="A87" s="480">
        <v>2022</v>
      </c>
      <c r="B87" s="773">
        <f t="shared" ref="B87:B106" si="25">$B$83/(1+$B$81*(B59^$B$82))</f>
        <v>67.407242221200022</v>
      </c>
      <c r="C87" s="773">
        <f t="shared" ref="C87:R87" si="26">$B$83/(1+$B$81*(C59^$B$82))</f>
        <v>67.407242221200022</v>
      </c>
      <c r="D87" s="773">
        <f t="shared" si="26"/>
        <v>68.55511411269255</v>
      </c>
      <c r="E87" s="773">
        <f t="shared" si="26"/>
        <v>66.844986874504926</v>
      </c>
      <c r="F87" s="773">
        <f t="shared" si="26"/>
        <v>66.844986874504926</v>
      </c>
      <c r="G87" s="773">
        <f t="shared" si="26"/>
        <v>66.844986874504926</v>
      </c>
      <c r="H87" s="773">
        <f t="shared" si="26"/>
        <v>69.295358646727294</v>
      </c>
      <c r="I87" s="773">
        <f t="shared" si="26"/>
        <v>69.333410989049312</v>
      </c>
      <c r="J87" s="773">
        <f t="shared" si="26"/>
        <v>69.333410989049312</v>
      </c>
      <c r="K87" s="773">
        <f t="shared" si="26"/>
        <v>69.333410989049312</v>
      </c>
      <c r="L87" s="773">
        <f t="shared" si="26"/>
        <v>69.333410989049312</v>
      </c>
      <c r="M87" s="773">
        <f t="shared" si="26"/>
        <v>69.333410989049312</v>
      </c>
      <c r="N87" s="773">
        <f t="shared" si="26"/>
        <v>69.333410989049312</v>
      </c>
      <c r="O87" s="773">
        <f t="shared" si="26"/>
        <v>69.333410989049312</v>
      </c>
      <c r="P87" s="773">
        <f t="shared" si="26"/>
        <v>69.928682813721878</v>
      </c>
      <c r="Q87" s="773">
        <f t="shared" si="26"/>
        <v>69.928536901702358</v>
      </c>
      <c r="R87" s="774">
        <f t="shared" si="26"/>
        <v>69.928536901702358</v>
      </c>
    </row>
    <row r="88" spans="1:18" ht="13.9" x14ac:dyDescent="0.25">
      <c r="A88" s="759">
        <v>2023</v>
      </c>
      <c r="B88" s="429">
        <f t="shared" si="25"/>
        <v>66.690012248099436</v>
      </c>
      <c r="C88" s="429">
        <f t="shared" ref="C88:R88" si="27">$B$83/(1+$B$81*(C60^$B$82))</f>
        <v>66.69252497618848</v>
      </c>
      <c r="D88" s="429">
        <f t="shared" si="27"/>
        <v>68.12004949845587</v>
      </c>
      <c r="E88" s="429">
        <f t="shared" si="27"/>
        <v>65.856259166547488</v>
      </c>
      <c r="F88" s="429">
        <f t="shared" si="27"/>
        <v>65.856259166547488</v>
      </c>
      <c r="G88" s="429">
        <f t="shared" si="27"/>
        <v>65.856259166547488</v>
      </c>
      <c r="H88" s="429">
        <f t="shared" si="27"/>
        <v>69.140740706474148</v>
      </c>
      <c r="I88" s="429">
        <f t="shared" si="27"/>
        <v>69.118882993475893</v>
      </c>
      <c r="J88" s="429">
        <f t="shared" si="27"/>
        <v>69.118882993475893</v>
      </c>
      <c r="K88" s="429">
        <f t="shared" si="27"/>
        <v>69.118882993475893</v>
      </c>
      <c r="L88" s="429">
        <f t="shared" si="27"/>
        <v>69.118882993475893</v>
      </c>
      <c r="M88" s="429">
        <f t="shared" si="27"/>
        <v>69.118882993475893</v>
      </c>
      <c r="N88" s="429">
        <f t="shared" si="27"/>
        <v>69.118882993475893</v>
      </c>
      <c r="O88" s="429">
        <f t="shared" si="27"/>
        <v>69.118882993475893</v>
      </c>
      <c r="P88" s="429">
        <f t="shared" si="27"/>
        <v>69.90872432140327</v>
      </c>
      <c r="Q88" s="429">
        <f t="shared" si="27"/>
        <v>69.907907470485355</v>
      </c>
      <c r="R88" s="767">
        <f t="shared" si="27"/>
        <v>69.907907470485355</v>
      </c>
    </row>
    <row r="89" spans="1:18" ht="13.9" x14ac:dyDescent="0.25">
      <c r="A89" s="759">
        <v>2024</v>
      </c>
      <c r="B89" s="429">
        <f t="shared" si="25"/>
        <v>65.828510528706516</v>
      </c>
      <c r="C89" s="429">
        <f t="shared" ref="C89:R89" si="28">$B$83/(1+$B$81*(C61^$B$82))</f>
        <v>65.834506336983168</v>
      </c>
      <c r="D89" s="429">
        <f t="shared" si="28"/>
        <v>67.586332684148715</v>
      </c>
      <c r="E89" s="429">
        <f t="shared" si="28"/>
        <v>64.649379271739136</v>
      </c>
      <c r="F89" s="429">
        <f t="shared" si="28"/>
        <v>64.649379271739136</v>
      </c>
      <c r="G89" s="429">
        <f t="shared" si="28"/>
        <v>64.649379271739136</v>
      </c>
      <c r="H89" s="429">
        <f t="shared" si="28"/>
        <v>68.959511582884559</v>
      </c>
      <c r="I89" s="429">
        <f t="shared" si="28"/>
        <v>68.851153956258571</v>
      </c>
      <c r="J89" s="429">
        <f t="shared" si="28"/>
        <v>68.851153956258571</v>
      </c>
      <c r="K89" s="429">
        <f t="shared" si="28"/>
        <v>68.851153956258571</v>
      </c>
      <c r="L89" s="429">
        <f t="shared" si="28"/>
        <v>68.851153956258571</v>
      </c>
      <c r="M89" s="429">
        <f t="shared" si="28"/>
        <v>68.851153956258571</v>
      </c>
      <c r="N89" s="429">
        <f t="shared" si="28"/>
        <v>68.851153956258571</v>
      </c>
      <c r="O89" s="429">
        <f t="shared" si="28"/>
        <v>68.851153956258571</v>
      </c>
      <c r="P89" s="429">
        <f t="shared" si="28"/>
        <v>69.884345001910432</v>
      </c>
      <c r="Q89" s="429">
        <f t="shared" si="28"/>
        <v>69.882571179921172</v>
      </c>
      <c r="R89" s="767">
        <f t="shared" si="28"/>
        <v>69.882571179921172</v>
      </c>
    </row>
    <row r="90" spans="1:18" ht="13.9" x14ac:dyDescent="0.25">
      <c r="A90" s="759">
        <v>2025</v>
      </c>
      <c r="B90" s="429">
        <f t="shared" si="25"/>
        <v>64.807438000101115</v>
      </c>
      <c r="C90" s="429">
        <f t="shared" ref="C90:R90" si="29">$B$83/(1+$B$81*(C62^$B$82))</f>
        <v>64.818026451899073</v>
      </c>
      <c r="D90" s="429">
        <f t="shared" si="29"/>
        <v>66.939797543217082</v>
      </c>
      <c r="E90" s="429">
        <f t="shared" si="29"/>
        <v>63.202945155960784</v>
      </c>
      <c r="F90" s="429">
        <f t="shared" si="29"/>
        <v>63.202945155960784</v>
      </c>
      <c r="G90" s="429">
        <f t="shared" si="29"/>
        <v>63.202945155960784</v>
      </c>
      <c r="H90" s="429">
        <f t="shared" si="29"/>
        <v>68.748391231924472</v>
      </c>
      <c r="I90" s="429">
        <f t="shared" si="29"/>
        <v>68.5209892688938</v>
      </c>
      <c r="J90" s="429">
        <f t="shared" si="29"/>
        <v>68.5209892688938</v>
      </c>
      <c r="K90" s="429">
        <f t="shared" si="29"/>
        <v>68.5209892688938</v>
      </c>
      <c r="L90" s="429">
        <f t="shared" si="29"/>
        <v>68.5209892688938</v>
      </c>
      <c r="M90" s="429">
        <f t="shared" si="29"/>
        <v>68.5209892688938</v>
      </c>
      <c r="N90" s="429">
        <f t="shared" si="29"/>
        <v>68.5209892688938</v>
      </c>
      <c r="O90" s="429">
        <f t="shared" si="29"/>
        <v>68.5209892688938</v>
      </c>
      <c r="P90" s="429">
        <f t="shared" si="29"/>
        <v>69.854804663863916</v>
      </c>
      <c r="Q90" s="429">
        <f t="shared" si="29"/>
        <v>69.851717354030114</v>
      </c>
      <c r="R90" s="767">
        <f t="shared" si="29"/>
        <v>69.851717354030114</v>
      </c>
    </row>
    <row r="91" spans="1:18" ht="13.9" x14ac:dyDescent="0.25">
      <c r="A91" s="759">
        <v>2026</v>
      </c>
      <c r="B91" s="429">
        <f t="shared" si="25"/>
        <v>63.613289654854604</v>
      </c>
      <c r="C91" s="429">
        <f t="shared" ref="C91:R91" si="30">$B$83/(1+$B$81*(C63^$B$82))</f>
        <v>63.629690444106558</v>
      </c>
      <c r="D91" s="429">
        <f t="shared" si="30"/>
        <v>66.166210970434491</v>
      </c>
      <c r="E91" s="429">
        <f t="shared" si="30"/>
        <v>61.50112365066272</v>
      </c>
      <c r="F91" s="429">
        <f t="shared" si="30"/>
        <v>61.50112365066272</v>
      </c>
      <c r="G91" s="429">
        <f t="shared" si="30"/>
        <v>61.50112365066272</v>
      </c>
      <c r="H91" s="429">
        <f t="shared" si="30"/>
        <v>68.50389901744829</v>
      </c>
      <c r="I91" s="429">
        <f t="shared" si="30"/>
        <v>68.118423536482808</v>
      </c>
      <c r="J91" s="429">
        <f t="shared" si="30"/>
        <v>68.118423536482808</v>
      </c>
      <c r="K91" s="429">
        <f t="shared" si="30"/>
        <v>68.118423536482808</v>
      </c>
      <c r="L91" s="429">
        <f t="shared" si="30"/>
        <v>68.118423536482808</v>
      </c>
      <c r="M91" s="429">
        <f t="shared" si="30"/>
        <v>68.118423536482808</v>
      </c>
      <c r="N91" s="429">
        <f t="shared" si="30"/>
        <v>68.118423536482808</v>
      </c>
      <c r="O91" s="429">
        <f t="shared" si="30"/>
        <v>68.118423536482808</v>
      </c>
      <c r="P91" s="429">
        <f t="shared" si="30"/>
        <v>69.819277484662862</v>
      </c>
      <c r="Q91" s="429">
        <f t="shared" si="30"/>
        <v>69.814439008069598</v>
      </c>
      <c r="R91" s="767">
        <f t="shared" si="30"/>
        <v>69.814439008069598</v>
      </c>
    </row>
    <row r="92" spans="1:18" ht="13.9" x14ac:dyDescent="0.25">
      <c r="A92" s="759">
        <v>2027</v>
      </c>
      <c r="B92" s="429">
        <f t="shared" si="25"/>
        <v>62.235372087374884</v>
      </c>
      <c r="C92" s="429">
        <f t="shared" ref="C92:R92" si="31">$B$83/(1+$B$81*(C64^$B$82))</f>
        <v>62.258869327856416</v>
      </c>
      <c r="D92" s="429">
        <f t="shared" si="31"/>
        <v>65.251847769461151</v>
      </c>
      <c r="E92" s="429">
        <f t="shared" si="31"/>
        <v>59.535933078721548</v>
      </c>
      <c r="F92" s="429">
        <f t="shared" si="31"/>
        <v>59.535933078721548</v>
      </c>
      <c r="G92" s="429">
        <f t="shared" si="31"/>
        <v>59.535933078721548</v>
      </c>
      <c r="H92" s="429">
        <f t="shared" si="31"/>
        <v>68.222375377983383</v>
      </c>
      <c r="I92" s="429">
        <f t="shared" si="31"/>
        <v>67.632910126450824</v>
      </c>
      <c r="J92" s="429">
        <f t="shared" si="31"/>
        <v>67.632910126450824</v>
      </c>
      <c r="K92" s="429">
        <f t="shared" si="31"/>
        <v>67.632910126450824</v>
      </c>
      <c r="L92" s="429">
        <f t="shared" si="31"/>
        <v>67.632910126450824</v>
      </c>
      <c r="M92" s="429">
        <f t="shared" si="31"/>
        <v>67.632910126450824</v>
      </c>
      <c r="N92" s="429">
        <f t="shared" si="31"/>
        <v>67.632910126450824</v>
      </c>
      <c r="O92" s="429">
        <f t="shared" si="31"/>
        <v>67.632910126450824</v>
      </c>
      <c r="P92" s="429">
        <f t="shared" si="31"/>
        <v>69.776846906065373</v>
      </c>
      <c r="Q92" s="429">
        <f t="shared" si="31"/>
        <v>69.76972698732304</v>
      </c>
      <c r="R92" s="767">
        <f t="shared" si="31"/>
        <v>69.76972698732304</v>
      </c>
    </row>
    <row r="93" spans="1:18" ht="13.9" x14ac:dyDescent="0.25">
      <c r="A93" s="759">
        <v>2028</v>
      </c>
      <c r="B93" s="429">
        <f t="shared" si="25"/>
        <v>60.666853371181546</v>
      </c>
      <c r="C93" s="429">
        <f t="shared" ref="C93:R93" si="32">$B$83/(1+$B$81*(C65^$B$82))</f>
        <v>60.698733477766936</v>
      </c>
      <c r="D93" s="429">
        <f t="shared" si="32"/>
        <v>64.184183321392936</v>
      </c>
      <c r="E93" s="429">
        <f t="shared" si="32"/>
        <v>57.309265871589517</v>
      </c>
      <c r="F93" s="429">
        <f t="shared" si="32"/>
        <v>57.309265871589517</v>
      </c>
      <c r="G93" s="429">
        <f t="shared" si="32"/>
        <v>57.309265871589517</v>
      </c>
      <c r="H93" s="429">
        <f t="shared" si="32"/>
        <v>67.900011390492011</v>
      </c>
      <c r="I93" s="429">
        <f t="shared" si="32"/>
        <v>67.053536458360526</v>
      </c>
      <c r="J93" s="429">
        <f t="shared" si="32"/>
        <v>67.053536458360526</v>
      </c>
      <c r="K93" s="429">
        <f t="shared" si="32"/>
        <v>67.053536458360526</v>
      </c>
      <c r="L93" s="429">
        <f t="shared" si="32"/>
        <v>67.053536458360526</v>
      </c>
      <c r="M93" s="429">
        <f t="shared" si="32"/>
        <v>67.053536458360526</v>
      </c>
      <c r="N93" s="429">
        <f t="shared" si="32"/>
        <v>67.053536458360526</v>
      </c>
      <c r="O93" s="429">
        <f t="shared" si="32"/>
        <v>67.053536458360526</v>
      </c>
      <c r="P93" s="429">
        <f t="shared" si="32"/>
        <v>69.726500796734072</v>
      </c>
      <c r="Q93" s="429">
        <f t="shared" si="32"/>
        <v>69.716464434629472</v>
      </c>
      <c r="R93" s="767">
        <f t="shared" si="32"/>
        <v>69.716464434629472</v>
      </c>
    </row>
    <row r="94" spans="1:18" ht="13.9" x14ac:dyDescent="0.25">
      <c r="A94" s="759">
        <v>2029</v>
      </c>
      <c r="B94" s="429">
        <f t="shared" si="25"/>
        <v>58.905748170182569</v>
      </c>
      <c r="C94" s="429">
        <f t="shared" ref="C94:R94" si="33">$B$83/(1+$B$81*(C66^$B$82))</f>
        <v>58.947223949417129</v>
      </c>
      <c r="D94" s="429">
        <f t="shared" si="33"/>
        <v>62.952679781604026</v>
      </c>
      <c r="E94" s="429">
        <f t="shared" si="33"/>
        <v>54.83429742501847</v>
      </c>
      <c r="F94" s="429">
        <f t="shared" si="33"/>
        <v>54.83429742501847</v>
      </c>
      <c r="G94" s="429">
        <f t="shared" si="33"/>
        <v>54.83429742501847</v>
      </c>
      <c r="H94" s="429">
        <f t="shared" si="33"/>
        <v>67.53288705176513</v>
      </c>
      <c r="I94" s="429">
        <f t="shared" si="33"/>
        <v>66.369311644499206</v>
      </c>
      <c r="J94" s="429">
        <f t="shared" si="33"/>
        <v>66.369311644499206</v>
      </c>
      <c r="K94" s="429">
        <f t="shared" si="33"/>
        <v>66.369311644499206</v>
      </c>
      <c r="L94" s="429">
        <f t="shared" si="33"/>
        <v>66.369311644499206</v>
      </c>
      <c r="M94" s="429">
        <f t="shared" si="33"/>
        <v>66.369311644499206</v>
      </c>
      <c r="N94" s="429">
        <f t="shared" si="33"/>
        <v>66.369311644499206</v>
      </c>
      <c r="O94" s="429">
        <f t="shared" si="33"/>
        <v>66.369311644499206</v>
      </c>
      <c r="P94" s="429">
        <f t="shared" si="33"/>
        <v>69.667126995877013</v>
      </c>
      <c r="Q94" s="429">
        <f t="shared" si="33"/>
        <v>69.653421728232345</v>
      </c>
      <c r="R94" s="767">
        <f t="shared" si="33"/>
        <v>69.653421728232345</v>
      </c>
    </row>
    <row r="95" spans="1:18" ht="13.9" x14ac:dyDescent="0.25">
      <c r="A95" s="759">
        <v>2030</v>
      </c>
      <c r="B95" s="429">
        <f t="shared" si="25"/>
        <v>56.955722557529</v>
      </c>
      <c r="C95" s="429">
        <f t="shared" ref="C95:R95" si="34">$B$83/(1+$B$81*(C67^$B$82))</f>
        <v>57.007848827351523</v>
      </c>
      <c r="D95" s="429">
        <f t="shared" si="34"/>
        <v>61.549622422142789</v>
      </c>
      <c r="E95" s="429">
        <f t="shared" si="34"/>
        <v>52.135950185582416</v>
      </c>
      <c r="F95" s="429">
        <f t="shared" si="34"/>
        <v>52.135950185582416</v>
      </c>
      <c r="G95" s="429">
        <f t="shared" si="34"/>
        <v>52.135950185582416</v>
      </c>
      <c r="H95" s="429">
        <f t="shared" si="34"/>
        <v>67.117018946285512</v>
      </c>
      <c r="I95" s="429">
        <f t="shared" si="34"/>
        <v>65.569529106374318</v>
      </c>
      <c r="J95" s="429">
        <f t="shared" si="34"/>
        <v>65.569529106374318</v>
      </c>
      <c r="K95" s="429">
        <f t="shared" si="34"/>
        <v>65.569529106374318</v>
      </c>
      <c r="L95" s="429">
        <f t="shared" si="34"/>
        <v>65.569529106374318</v>
      </c>
      <c r="M95" s="429">
        <f t="shared" si="34"/>
        <v>65.569529106374318</v>
      </c>
      <c r="N95" s="429">
        <f t="shared" si="34"/>
        <v>65.569529106374318</v>
      </c>
      <c r="O95" s="429">
        <f t="shared" si="34"/>
        <v>65.569529106374318</v>
      </c>
      <c r="P95" s="429">
        <f t="shared" si="34"/>
        <v>69.597509370270899</v>
      </c>
      <c r="Q95" s="429">
        <f t="shared" si="34"/>
        <v>69.579252054514811</v>
      </c>
      <c r="R95" s="767">
        <f t="shared" si="34"/>
        <v>69.579252054514811</v>
      </c>
    </row>
    <row r="96" spans="1:18" ht="13.9" x14ac:dyDescent="0.25">
      <c r="A96" s="759">
        <v>2031</v>
      </c>
      <c r="B96" s="429">
        <f t="shared" si="25"/>
        <v>54.826599578519442</v>
      </c>
      <c r="C96" s="429">
        <f t="shared" ref="C96:R96" si="35">$B$83/(1+$B$81*(C68^$B$82))</f>
        <v>54.890188132354268</v>
      </c>
      <c r="D96" s="429">
        <f t="shared" si="35"/>
        <v>59.970943227666531</v>
      </c>
      <c r="E96" s="429">
        <f t="shared" si="35"/>
        <v>49.25019251526804</v>
      </c>
      <c r="F96" s="429">
        <f t="shared" si="35"/>
        <v>49.25019251526804</v>
      </c>
      <c r="G96" s="429">
        <f t="shared" si="35"/>
        <v>49.25019251526804</v>
      </c>
      <c r="H96" s="429">
        <f t="shared" si="35"/>
        <v>66.648417736011979</v>
      </c>
      <c r="I96" s="429">
        <f t="shared" si="35"/>
        <v>64.644200863850131</v>
      </c>
      <c r="J96" s="429">
        <f t="shared" si="35"/>
        <v>64.644200863850131</v>
      </c>
      <c r="K96" s="429">
        <f t="shared" si="35"/>
        <v>64.644200863850131</v>
      </c>
      <c r="L96" s="429">
        <f t="shared" si="35"/>
        <v>64.644200863850131</v>
      </c>
      <c r="M96" s="429">
        <f t="shared" si="35"/>
        <v>64.644200863850131</v>
      </c>
      <c r="N96" s="429">
        <f t="shared" si="35"/>
        <v>64.644200863850131</v>
      </c>
      <c r="O96" s="429">
        <f t="shared" si="35"/>
        <v>64.644200863850131</v>
      </c>
      <c r="P96" s="429">
        <f t="shared" si="35"/>
        <v>69.516324536339098</v>
      </c>
      <c r="Q96" s="429">
        <f t="shared" si="35"/>
        <v>69.492487804705576</v>
      </c>
      <c r="R96" s="767">
        <f t="shared" si="35"/>
        <v>69.492487804705576</v>
      </c>
    </row>
    <row r="97" spans="1:18" ht="13.9" x14ac:dyDescent="0.25">
      <c r="A97" s="759">
        <v>2032</v>
      </c>
      <c r="B97" s="429">
        <f t="shared" si="25"/>
        <v>52.534463581856478</v>
      </c>
      <c r="C97" s="429">
        <f t="shared" ref="C97:R97" si="36">$B$83/(1+$B$81*(C69^$B$82))</f>
        <v>52.610006963337227</v>
      </c>
      <c r="D97" s="429">
        <f t="shared" si="36"/>
        <v>58.216952680710918</v>
      </c>
      <c r="E97" s="429">
        <f t="shared" si="36"/>
        <v>46.222139754192284</v>
      </c>
      <c r="F97" s="429">
        <f t="shared" si="36"/>
        <v>46.222139754192284</v>
      </c>
      <c r="G97" s="429">
        <f t="shared" si="36"/>
        <v>46.222139754192284</v>
      </c>
      <c r="H97" s="429">
        <f t="shared" si="36"/>
        <v>66.123155582883484</v>
      </c>
      <c r="I97" s="429">
        <f t="shared" si="36"/>
        <v>63.584552352336281</v>
      </c>
      <c r="J97" s="429">
        <f t="shared" si="36"/>
        <v>63.584552352336281</v>
      </c>
      <c r="K97" s="429">
        <f t="shared" si="36"/>
        <v>63.584552352336281</v>
      </c>
      <c r="L97" s="429">
        <f t="shared" si="36"/>
        <v>63.584552352336281</v>
      </c>
      <c r="M97" s="429">
        <f t="shared" si="36"/>
        <v>63.584552352336281</v>
      </c>
      <c r="N97" s="429">
        <f t="shared" si="36"/>
        <v>63.584552352336281</v>
      </c>
      <c r="O97" s="429">
        <f t="shared" si="36"/>
        <v>63.584552352336281</v>
      </c>
      <c r="P97" s="429">
        <f t="shared" si="36"/>
        <v>69.422139419198601</v>
      </c>
      <c r="Q97" s="429">
        <f t="shared" si="36"/>
        <v>69.391538010156452</v>
      </c>
      <c r="R97" s="767">
        <f t="shared" si="36"/>
        <v>69.391538010156452</v>
      </c>
    </row>
    <row r="98" spans="1:18" ht="13.9" x14ac:dyDescent="0.25">
      <c r="A98" s="759">
        <v>2033</v>
      </c>
      <c r="B98" s="429">
        <f t="shared" si="25"/>
        <v>50.101300286157652</v>
      </c>
      <c r="C98" s="429">
        <f t="shared" ref="C98:R98" si="37">$B$83/(1+$B$81*(C70^$B$82))</f>
        <v>50.188914058708136</v>
      </c>
      <c r="D98" s="429">
        <f t="shared" si="37"/>
        <v>56.292892297119316</v>
      </c>
      <c r="E98" s="429">
        <f t="shared" si="37"/>
        <v>43.103148202213497</v>
      </c>
      <c r="F98" s="429">
        <f t="shared" si="37"/>
        <v>43.103148202213497</v>
      </c>
      <c r="G98" s="429">
        <f t="shared" si="37"/>
        <v>43.103148202213497</v>
      </c>
      <c r="H98" s="429">
        <f t="shared" si="37"/>
        <v>65.537443193968855</v>
      </c>
      <c r="I98" s="429">
        <f t="shared" si="37"/>
        <v>62.383557283129946</v>
      </c>
      <c r="J98" s="429">
        <f t="shared" si="37"/>
        <v>62.383557283129946</v>
      </c>
      <c r="K98" s="429">
        <f t="shared" si="37"/>
        <v>62.383557283129946</v>
      </c>
      <c r="L98" s="429">
        <f t="shared" si="37"/>
        <v>62.383557283129946</v>
      </c>
      <c r="M98" s="429">
        <f t="shared" si="37"/>
        <v>62.383557283129946</v>
      </c>
      <c r="N98" s="429">
        <f t="shared" si="37"/>
        <v>62.383557283129946</v>
      </c>
      <c r="O98" s="429">
        <f t="shared" si="37"/>
        <v>62.383557283129946</v>
      </c>
      <c r="P98" s="429">
        <f t="shared" si="37"/>
        <v>69.313409841149891</v>
      </c>
      <c r="Q98" s="429">
        <f t="shared" si="37"/>
        <v>69.274687056552011</v>
      </c>
      <c r="R98" s="767">
        <f t="shared" si="37"/>
        <v>69.274687056552011</v>
      </c>
    </row>
    <row r="99" spans="1:18" ht="13.9" x14ac:dyDescent="0.25">
      <c r="A99" s="759">
        <v>2034</v>
      </c>
      <c r="B99" s="429">
        <f t="shared" si="25"/>
        <v>47.554166343770724</v>
      </c>
      <c r="C99" s="429">
        <f t="shared" ref="C99:R99" si="38">$B$83/(1+$B$81*(C71^$B$82))</f>
        <v>47.653557995351889</v>
      </c>
      <c r="D99" s="429">
        <f t="shared" si="38"/>
        <v>54.209224091216342</v>
      </c>
      <c r="E99" s="429">
        <f t="shared" si="38"/>
        <v>39.947289252040228</v>
      </c>
      <c r="F99" s="429">
        <f t="shared" si="38"/>
        <v>39.947289252040228</v>
      </c>
      <c r="G99" s="429">
        <f t="shared" si="38"/>
        <v>39.947289252040228</v>
      </c>
      <c r="H99" s="429">
        <f t="shared" si="38"/>
        <v>64.887715664264107</v>
      </c>
      <c r="I99" s="429">
        <f t="shared" si="38"/>
        <v>61.036482122826918</v>
      </c>
      <c r="J99" s="429">
        <f t="shared" si="38"/>
        <v>61.036482122826918</v>
      </c>
      <c r="K99" s="429">
        <f t="shared" si="38"/>
        <v>61.036482122826918</v>
      </c>
      <c r="L99" s="429">
        <f t="shared" si="38"/>
        <v>61.036482122826918</v>
      </c>
      <c r="M99" s="429">
        <f t="shared" si="38"/>
        <v>61.036482122826918</v>
      </c>
      <c r="N99" s="429">
        <f t="shared" si="38"/>
        <v>61.036482122826918</v>
      </c>
      <c r="O99" s="429">
        <f t="shared" si="38"/>
        <v>61.036482122826918</v>
      </c>
      <c r="P99" s="429">
        <f t="shared" si="38"/>
        <v>69.18848035223219</v>
      </c>
      <c r="Q99" s="429">
        <f t="shared" si="38"/>
        <v>69.140094942384863</v>
      </c>
      <c r="R99" s="767">
        <f t="shared" si="38"/>
        <v>69.140094942384863</v>
      </c>
    </row>
    <row r="100" spans="1:18" ht="13.9" x14ac:dyDescent="0.25">
      <c r="A100" s="759">
        <v>2035</v>
      </c>
      <c r="B100" s="429">
        <f t="shared" si="25"/>
        <v>44.92394699966939</v>
      </c>
      <c r="C100" s="429">
        <f t="shared" ref="C100:R100" si="39">$B$83/(1+$B$81*(C72^$B$82))</f>
        <v>45.034416417133791</v>
      </c>
      <c r="D100" s="429">
        <f t="shared" si="39"/>
        <v>51.981591331190266</v>
      </c>
      <c r="E100" s="429">
        <f t="shared" si="39"/>
        <v>36.80770169413622</v>
      </c>
      <c r="F100" s="429">
        <f t="shared" si="39"/>
        <v>36.80770169413622</v>
      </c>
      <c r="G100" s="429">
        <f t="shared" si="39"/>
        <v>36.80770169413622</v>
      </c>
      <c r="H100" s="429">
        <f t="shared" si="39"/>
        <v>64.170725694870939</v>
      </c>
      <c r="I100" s="429">
        <f t="shared" si="39"/>
        <v>59.541400638193451</v>
      </c>
      <c r="J100" s="429">
        <f t="shared" si="39"/>
        <v>59.541400638193451</v>
      </c>
      <c r="K100" s="429">
        <f t="shared" si="39"/>
        <v>59.541400638193451</v>
      </c>
      <c r="L100" s="429">
        <f t="shared" si="39"/>
        <v>59.541400638193451</v>
      </c>
      <c r="M100" s="429">
        <f t="shared" si="39"/>
        <v>59.541400638193451</v>
      </c>
      <c r="N100" s="429">
        <f t="shared" si="39"/>
        <v>59.541400638193451</v>
      </c>
      <c r="O100" s="429">
        <f t="shared" si="39"/>
        <v>59.541400638193451</v>
      </c>
      <c r="P100" s="429">
        <f t="shared" si="39"/>
        <v>69.045585534258009</v>
      </c>
      <c r="Q100" s="429">
        <f t="shared" si="39"/>
        <v>68.985799369887346</v>
      </c>
      <c r="R100" s="767">
        <f t="shared" si="39"/>
        <v>68.985799369887346</v>
      </c>
    </row>
    <row r="101" spans="1:18" ht="13.9" x14ac:dyDescent="0.25">
      <c r="A101" s="759">
        <v>2036</v>
      </c>
      <c r="B101" s="429">
        <f t="shared" si="25"/>
        <v>42.243819887284133</v>
      </c>
      <c r="C101" s="429">
        <f t="shared" ref="C101:R101" si="40">$B$83/(1+$B$81*(C73^$B$82))</f>
        <v>42.364292034588452</v>
      </c>
      <c r="D101" s="429">
        <f t="shared" si="40"/>
        <v>49.630417313247399</v>
      </c>
      <c r="E101" s="429">
        <f t="shared" si="40"/>
        <v>33.73331435230638</v>
      </c>
      <c r="F101" s="429">
        <f t="shared" si="40"/>
        <v>33.73331435230638</v>
      </c>
      <c r="G101" s="429">
        <f t="shared" si="40"/>
        <v>33.73331435230638</v>
      </c>
      <c r="H101" s="429">
        <f t="shared" si="40"/>
        <v>63.383642108011436</v>
      </c>
      <c r="I101" s="429">
        <f t="shared" si="40"/>
        <v>57.899632436503488</v>
      </c>
      <c r="J101" s="429">
        <f t="shared" si="40"/>
        <v>57.899632436503488</v>
      </c>
      <c r="K101" s="429">
        <f t="shared" si="40"/>
        <v>57.899632436503488</v>
      </c>
      <c r="L101" s="429">
        <f t="shared" si="40"/>
        <v>57.899632436503488</v>
      </c>
      <c r="M101" s="429">
        <f t="shared" si="40"/>
        <v>57.899632436503488</v>
      </c>
      <c r="N101" s="429">
        <f t="shared" si="40"/>
        <v>57.899632436503488</v>
      </c>
      <c r="O101" s="429">
        <f t="shared" si="40"/>
        <v>57.899632436503488</v>
      </c>
      <c r="P101" s="429">
        <f t="shared" si="40"/>
        <v>68.882853025985838</v>
      </c>
      <c r="Q101" s="429">
        <f t="shared" si="40"/>
        <v>68.80971997568119</v>
      </c>
      <c r="R101" s="767">
        <f t="shared" si="40"/>
        <v>68.80971997568119</v>
      </c>
    </row>
    <row r="102" spans="1:18" ht="13.9" x14ac:dyDescent="0.25">
      <c r="A102" s="759">
        <v>2037</v>
      </c>
      <c r="B102" s="429">
        <f t="shared" si="25"/>
        <v>39.547583815669007</v>
      </c>
      <c r="C102" s="429">
        <f t="shared" ref="C102:R102" si="41">$B$83/(1+$B$81*(C74^$B$82))</f>
        <v>39.676669758244181</v>
      </c>
      <c r="D102" s="429">
        <f t="shared" si="41"/>
        <v>47.180151419240737</v>
      </c>
      <c r="E102" s="429">
        <f t="shared" si="41"/>
        <v>30.766318026303619</v>
      </c>
      <c r="F102" s="429">
        <f t="shared" si="41"/>
        <v>30.766318026303619</v>
      </c>
      <c r="G102" s="429">
        <f t="shared" si="41"/>
        <v>30.766318026303619</v>
      </c>
      <c r="H102" s="429">
        <f t="shared" si="41"/>
        <v>62.524150901313028</v>
      </c>
      <c r="I102" s="429">
        <f t="shared" si="41"/>
        <v>56.116057442976235</v>
      </c>
      <c r="J102" s="429">
        <f t="shared" si="41"/>
        <v>56.116057442976235</v>
      </c>
      <c r="K102" s="429">
        <f t="shared" si="41"/>
        <v>56.116057442976235</v>
      </c>
      <c r="L102" s="429">
        <f t="shared" si="41"/>
        <v>56.116057442976235</v>
      </c>
      <c r="M102" s="429">
        <f t="shared" si="41"/>
        <v>56.116057442976235</v>
      </c>
      <c r="N102" s="429">
        <f t="shared" si="41"/>
        <v>56.116057442976235</v>
      </c>
      <c r="O102" s="429">
        <f t="shared" si="41"/>
        <v>56.116057442976235</v>
      </c>
      <c r="P102" s="429">
        <f t="shared" si="41"/>
        <v>68.698308529348381</v>
      </c>
      <c r="Q102" s="429">
        <f t="shared" si="41"/>
        <v>68.609665021679405</v>
      </c>
      <c r="R102" s="767">
        <f t="shared" si="41"/>
        <v>68.609665021679405</v>
      </c>
    </row>
    <row r="103" spans="1:18" ht="13.9" x14ac:dyDescent="0.25">
      <c r="A103" s="759">
        <v>2038</v>
      </c>
      <c r="B103" s="429">
        <f t="shared" si="25"/>
        <v>36.868024684975971</v>
      </c>
      <c r="C103" s="429">
        <f t="shared" ref="C103:R103" si="42">$B$83/(1+$B$81*(C75^$B$82))</f>
        <v>37.004103388613679</v>
      </c>
      <c r="D103" s="429">
        <f t="shared" si="42"/>
        <v>44.658217162230756</v>
      </c>
      <c r="E103" s="429">
        <f t="shared" si="42"/>
        <v>27.940588122109375</v>
      </c>
      <c r="F103" s="429">
        <f t="shared" si="42"/>
        <v>27.940588122109375</v>
      </c>
      <c r="G103" s="429">
        <f t="shared" si="42"/>
        <v>27.940588122109375</v>
      </c>
      <c r="H103" s="429">
        <f t="shared" si="42"/>
        <v>61.590555431185436</v>
      </c>
      <c r="I103" s="429">
        <f t="shared" si="42"/>
        <v>54.1992623838293</v>
      </c>
      <c r="J103" s="429">
        <f t="shared" si="42"/>
        <v>54.1992623838293</v>
      </c>
      <c r="K103" s="429">
        <f t="shared" si="42"/>
        <v>54.1992623838293</v>
      </c>
      <c r="L103" s="429">
        <f t="shared" si="42"/>
        <v>54.1992623838293</v>
      </c>
      <c r="M103" s="429">
        <f t="shared" si="42"/>
        <v>54.1992623838293</v>
      </c>
      <c r="N103" s="429">
        <f t="shared" si="42"/>
        <v>54.1992623838293</v>
      </c>
      <c r="O103" s="429">
        <f t="shared" si="42"/>
        <v>54.1992623838293</v>
      </c>
      <c r="P103" s="429">
        <f t="shared" si="42"/>
        <v>68.489883063228334</v>
      </c>
      <c r="Q103" s="429">
        <f t="shared" si="42"/>
        <v>68.383340871886361</v>
      </c>
      <c r="R103" s="767">
        <f t="shared" si="42"/>
        <v>68.383340871886361</v>
      </c>
    </row>
    <row r="104" spans="1:18" ht="13.9" x14ac:dyDescent="0.25">
      <c r="A104" s="759">
        <v>2039</v>
      </c>
      <c r="B104" s="429">
        <f t="shared" si="25"/>
        <v>34.235474631795881</v>
      </c>
      <c r="C104" s="429">
        <f t="shared" ref="C104:R104" si="43">$B$83/(1+$B$81*(C76^$B$82))</f>
        <v>34.376785768236104</v>
      </c>
      <c r="D104" s="429">
        <f t="shared" si="43"/>
        <v>42.093756374032594</v>
      </c>
      <c r="E104" s="429">
        <f t="shared" si="43"/>
        <v>25.281073254974977</v>
      </c>
      <c r="F104" s="429">
        <f t="shared" si="43"/>
        <v>25.281073254974977</v>
      </c>
      <c r="G104" s="429">
        <f t="shared" si="43"/>
        <v>25.281073254974977</v>
      </c>
      <c r="H104" s="429">
        <f t="shared" si="43"/>
        <v>60.581871749068824</v>
      </c>
      <c r="I104" s="429">
        <f t="shared" si="43"/>
        <v>52.161486335005762</v>
      </c>
      <c r="J104" s="429">
        <f t="shared" si="43"/>
        <v>52.161486335005762</v>
      </c>
      <c r="K104" s="429">
        <f t="shared" si="43"/>
        <v>52.161486335005762</v>
      </c>
      <c r="L104" s="429">
        <f t="shared" si="43"/>
        <v>52.161486335005762</v>
      </c>
      <c r="M104" s="429">
        <f t="shared" si="43"/>
        <v>52.161486335005762</v>
      </c>
      <c r="N104" s="429">
        <f t="shared" si="43"/>
        <v>52.161486335005762</v>
      </c>
      <c r="O104" s="429">
        <f t="shared" si="43"/>
        <v>52.161486335005762</v>
      </c>
      <c r="P104" s="429">
        <f t="shared" si="43"/>
        <v>68.255422730231899</v>
      </c>
      <c r="Q104" s="429">
        <f t="shared" si="43"/>
        <v>68.128364575033032</v>
      </c>
      <c r="R104" s="767">
        <f t="shared" si="43"/>
        <v>68.128364575033032</v>
      </c>
    </row>
    <row r="105" spans="1:18" ht="13.9" x14ac:dyDescent="0.25">
      <c r="A105" s="759">
        <v>2040</v>
      </c>
      <c r="B105" s="429">
        <f t="shared" si="25"/>
        <v>31.676680712409738</v>
      </c>
      <c r="C105" s="429">
        <f t="shared" ref="C105:R105" si="44">$B$83/(1+$B$81*(C77^$B$82))</f>
        <v>31.821418329944805</v>
      </c>
      <c r="D105" s="429">
        <f t="shared" si="44"/>
        <v>39.516289038358366</v>
      </c>
      <c r="E105" s="429">
        <f t="shared" si="44"/>
        <v>22.804017134803196</v>
      </c>
      <c r="F105" s="429">
        <f t="shared" si="44"/>
        <v>22.804017134803196</v>
      </c>
      <c r="G105" s="429">
        <f t="shared" si="44"/>
        <v>22.804017134803196</v>
      </c>
      <c r="H105" s="429">
        <f t="shared" si="44"/>
        <v>59.49791470190457</v>
      </c>
      <c r="I105" s="429">
        <f t="shared" si="44"/>
        <v>50.018349733743172</v>
      </c>
      <c r="J105" s="429">
        <f t="shared" si="44"/>
        <v>50.018349733743172</v>
      </c>
      <c r="K105" s="429">
        <f t="shared" si="44"/>
        <v>50.018349733743172</v>
      </c>
      <c r="L105" s="429">
        <f t="shared" si="44"/>
        <v>50.018349733743172</v>
      </c>
      <c r="M105" s="429">
        <f t="shared" si="44"/>
        <v>50.018349733743172</v>
      </c>
      <c r="N105" s="429">
        <f t="shared" si="44"/>
        <v>50.018349733743172</v>
      </c>
      <c r="O105" s="429">
        <f t="shared" si="44"/>
        <v>50.018349733743172</v>
      </c>
      <c r="P105" s="429">
        <f t="shared" si="44"/>
        <v>67.992701251128992</v>
      </c>
      <c r="Q105" s="429">
        <f t="shared" si="44"/>
        <v>67.842279853558907</v>
      </c>
      <c r="R105" s="767">
        <f t="shared" si="44"/>
        <v>67.842279853558907</v>
      </c>
    </row>
    <row r="106" spans="1:18" ht="14.45" thickBot="1" x14ac:dyDescent="0.3">
      <c r="A106" s="763">
        <v>2041</v>
      </c>
      <c r="B106" s="775">
        <f t="shared" si="25"/>
        <v>29.214046517673154</v>
      </c>
      <c r="C106" s="775">
        <f t="shared" ref="C106:R106" si="45">$B$83/(1+$B$81*(C78^$B$82))</f>
        <v>29.360444713956046</v>
      </c>
      <c r="D106" s="775">
        <f t="shared" si="45"/>
        <v>36.954414555990894</v>
      </c>
      <c r="E106" s="775">
        <f t="shared" si="45"/>
        <v>20.517795187833837</v>
      </c>
      <c r="F106" s="775">
        <f t="shared" si="45"/>
        <v>20.517795187833837</v>
      </c>
      <c r="G106" s="775">
        <f t="shared" si="45"/>
        <v>20.517795187833837</v>
      </c>
      <c r="H106" s="775">
        <f t="shared" si="45"/>
        <v>58.339370216898146</v>
      </c>
      <c r="I106" s="775">
        <f t="shared" si="45"/>
        <v>47.788372971039038</v>
      </c>
      <c r="J106" s="775">
        <f t="shared" si="45"/>
        <v>47.788372971039038</v>
      </c>
      <c r="K106" s="775">
        <f t="shared" si="45"/>
        <v>47.788372971039038</v>
      </c>
      <c r="L106" s="775">
        <f t="shared" si="45"/>
        <v>47.788372971039038</v>
      </c>
      <c r="M106" s="775">
        <f t="shared" si="45"/>
        <v>47.788372971039038</v>
      </c>
      <c r="N106" s="775">
        <f t="shared" si="45"/>
        <v>47.788372971039038</v>
      </c>
      <c r="O106" s="775">
        <f t="shared" si="45"/>
        <v>47.788372971039038</v>
      </c>
      <c r="P106" s="775">
        <f t="shared" si="45"/>
        <v>67.699435498865839</v>
      </c>
      <c r="Q106" s="775">
        <f t="shared" si="45"/>
        <v>67.522576763319591</v>
      </c>
      <c r="R106" s="776">
        <f t="shared" si="45"/>
        <v>67.522576763319591</v>
      </c>
    </row>
    <row r="108" spans="1:18" ht="15.75" thickBot="1" x14ac:dyDescent="0.3">
      <c r="A108" s="901" t="s">
        <v>624</v>
      </c>
      <c r="B108" s="901"/>
      <c r="C108" s="901"/>
      <c r="D108" s="901"/>
      <c r="E108" s="901"/>
      <c r="F108" s="901"/>
      <c r="G108" s="901"/>
      <c r="H108" s="901"/>
      <c r="I108" s="901"/>
      <c r="J108" s="901"/>
      <c r="K108" s="901"/>
      <c r="L108" s="901"/>
      <c r="M108" s="901"/>
      <c r="N108" s="901"/>
      <c r="O108" s="901"/>
      <c r="P108" s="901"/>
      <c r="Q108" s="901"/>
      <c r="R108" s="901"/>
    </row>
    <row r="109" spans="1:18" ht="13.9" x14ac:dyDescent="0.25">
      <c r="A109" s="480">
        <v>2022</v>
      </c>
      <c r="B109" s="773">
        <f>IF(B87&lt;10, 10, B87)</f>
        <v>67.407242221200022</v>
      </c>
      <c r="C109" s="773">
        <f t="shared" ref="C109:R109" si="46">IF(C87&lt;10, 10, C87)</f>
        <v>67.407242221200022</v>
      </c>
      <c r="D109" s="773">
        <f t="shared" si="46"/>
        <v>68.55511411269255</v>
      </c>
      <c r="E109" s="773">
        <f t="shared" si="46"/>
        <v>66.844986874504926</v>
      </c>
      <c r="F109" s="773">
        <f t="shared" si="46"/>
        <v>66.844986874504926</v>
      </c>
      <c r="G109" s="773">
        <f t="shared" si="46"/>
        <v>66.844986874504926</v>
      </c>
      <c r="H109" s="773">
        <f t="shared" si="46"/>
        <v>69.295358646727294</v>
      </c>
      <c r="I109" s="773">
        <f t="shared" si="46"/>
        <v>69.333410989049312</v>
      </c>
      <c r="J109" s="773">
        <f t="shared" si="46"/>
        <v>69.333410989049312</v>
      </c>
      <c r="K109" s="773">
        <f t="shared" si="46"/>
        <v>69.333410989049312</v>
      </c>
      <c r="L109" s="773">
        <f t="shared" si="46"/>
        <v>69.333410989049312</v>
      </c>
      <c r="M109" s="773">
        <f t="shared" si="46"/>
        <v>69.333410989049312</v>
      </c>
      <c r="N109" s="773">
        <f t="shared" si="46"/>
        <v>69.333410989049312</v>
      </c>
      <c r="O109" s="773">
        <f t="shared" si="46"/>
        <v>69.333410989049312</v>
      </c>
      <c r="P109" s="773">
        <f t="shared" si="46"/>
        <v>69.928682813721878</v>
      </c>
      <c r="Q109" s="773">
        <f t="shared" si="46"/>
        <v>69.928536901702358</v>
      </c>
      <c r="R109" s="774">
        <f t="shared" si="46"/>
        <v>69.928536901702358</v>
      </c>
    </row>
    <row r="110" spans="1:18" ht="13.9" x14ac:dyDescent="0.25">
      <c r="A110" s="759">
        <v>2023</v>
      </c>
      <c r="B110" s="429">
        <f t="shared" ref="B110:R124" si="47">IF(B88&lt;10, 10, B88)</f>
        <v>66.690012248099436</v>
      </c>
      <c r="C110" s="429">
        <f t="shared" si="47"/>
        <v>66.69252497618848</v>
      </c>
      <c r="D110" s="429">
        <f t="shared" si="47"/>
        <v>68.12004949845587</v>
      </c>
      <c r="E110" s="429">
        <f t="shared" si="47"/>
        <v>65.856259166547488</v>
      </c>
      <c r="F110" s="429">
        <f t="shared" si="47"/>
        <v>65.856259166547488</v>
      </c>
      <c r="G110" s="429">
        <f t="shared" si="47"/>
        <v>65.856259166547488</v>
      </c>
      <c r="H110" s="429">
        <f t="shared" si="47"/>
        <v>69.140740706474148</v>
      </c>
      <c r="I110" s="429">
        <f t="shared" si="47"/>
        <v>69.118882993475893</v>
      </c>
      <c r="J110" s="429">
        <f t="shared" si="47"/>
        <v>69.118882993475893</v>
      </c>
      <c r="K110" s="429">
        <f t="shared" si="47"/>
        <v>69.118882993475893</v>
      </c>
      <c r="L110" s="429">
        <f t="shared" si="47"/>
        <v>69.118882993475893</v>
      </c>
      <c r="M110" s="429">
        <f t="shared" si="47"/>
        <v>69.118882993475893</v>
      </c>
      <c r="N110" s="429">
        <f t="shared" si="47"/>
        <v>69.118882993475893</v>
      </c>
      <c r="O110" s="429">
        <f t="shared" si="47"/>
        <v>69.118882993475893</v>
      </c>
      <c r="P110" s="429">
        <f t="shared" si="47"/>
        <v>69.90872432140327</v>
      </c>
      <c r="Q110" s="429">
        <f t="shared" si="47"/>
        <v>69.907907470485355</v>
      </c>
      <c r="R110" s="767">
        <f t="shared" si="47"/>
        <v>69.907907470485355</v>
      </c>
    </row>
    <row r="111" spans="1:18" ht="13.9" x14ac:dyDescent="0.25">
      <c r="A111" s="759">
        <v>2024</v>
      </c>
      <c r="B111" s="429">
        <f t="shared" si="47"/>
        <v>65.828510528706516</v>
      </c>
      <c r="C111" s="429">
        <f t="shared" si="47"/>
        <v>65.834506336983168</v>
      </c>
      <c r="D111" s="429">
        <f t="shared" si="47"/>
        <v>67.586332684148715</v>
      </c>
      <c r="E111" s="429">
        <f t="shared" si="47"/>
        <v>64.649379271739136</v>
      </c>
      <c r="F111" s="429">
        <f t="shared" si="47"/>
        <v>64.649379271739136</v>
      </c>
      <c r="G111" s="429">
        <f t="shared" si="47"/>
        <v>64.649379271739136</v>
      </c>
      <c r="H111" s="429">
        <f t="shared" si="47"/>
        <v>68.959511582884559</v>
      </c>
      <c r="I111" s="429">
        <f t="shared" si="47"/>
        <v>68.851153956258571</v>
      </c>
      <c r="J111" s="429">
        <f t="shared" si="47"/>
        <v>68.851153956258571</v>
      </c>
      <c r="K111" s="429">
        <f t="shared" si="47"/>
        <v>68.851153956258571</v>
      </c>
      <c r="L111" s="429">
        <f t="shared" si="47"/>
        <v>68.851153956258571</v>
      </c>
      <c r="M111" s="429">
        <f t="shared" si="47"/>
        <v>68.851153956258571</v>
      </c>
      <c r="N111" s="429">
        <f t="shared" si="47"/>
        <v>68.851153956258571</v>
      </c>
      <c r="O111" s="429">
        <f t="shared" si="47"/>
        <v>68.851153956258571</v>
      </c>
      <c r="P111" s="429">
        <f t="shared" si="47"/>
        <v>69.884345001910432</v>
      </c>
      <c r="Q111" s="429">
        <f t="shared" si="47"/>
        <v>69.882571179921172</v>
      </c>
      <c r="R111" s="767">
        <f t="shared" si="47"/>
        <v>69.882571179921172</v>
      </c>
    </row>
    <row r="112" spans="1:18" ht="13.9" x14ac:dyDescent="0.25">
      <c r="A112" s="759">
        <v>2025</v>
      </c>
      <c r="B112" s="429">
        <f t="shared" si="47"/>
        <v>64.807438000101115</v>
      </c>
      <c r="C112" s="429">
        <f t="shared" si="47"/>
        <v>64.818026451899073</v>
      </c>
      <c r="D112" s="429">
        <f t="shared" si="47"/>
        <v>66.939797543217082</v>
      </c>
      <c r="E112" s="429">
        <f t="shared" si="47"/>
        <v>63.202945155960784</v>
      </c>
      <c r="F112" s="429">
        <f t="shared" si="47"/>
        <v>63.202945155960784</v>
      </c>
      <c r="G112" s="429">
        <f t="shared" si="47"/>
        <v>63.202945155960784</v>
      </c>
      <c r="H112" s="429">
        <f t="shared" si="47"/>
        <v>68.748391231924472</v>
      </c>
      <c r="I112" s="429">
        <f t="shared" si="47"/>
        <v>68.5209892688938</v>
      </c>
      <c r="J112" s="429">
        <f t="shared" si="47"/>
        <v>68.5209892688938</v>
      </c>
      <c r="K112" s="429">
        <f t="shared" si="47"/>
        <v>68.5209892688938</v>
      </c>
      <c r="L112" s="429">
        <f t="shared" si="47"/>
        <v>68.5209892688938</v>
      </c>
      <c r="M112" s="429">
        <f t="shared" si="47"/>
        <v>68.5209892688938</v>
      </c>
      <c r="N112" s="429">
        <f t="shared" si="47"/>
        <v>68.5209892688938</v>
      </c>
      <c r="O112" s="429">
        <f t="shared" si="47"/>
        <v>68.5209892688938</v>
      </c>
      <c r="P112" s="429">
        <f t="shared" si="47"/>
        <v>69.854804663863916</v>
      </c>
      <c r="Q112" s="429">
        <f t="shared" si="47"/>
        <v>69.851717354030114</v>
      </c>
      <c r="R112" s="767">
        <f t="shared" si="47"/>
        <v>69.851717354030114</v>
      </c>
    </row>
    <row r="113" spans="1:18" ht="13.9" x14ac:dyDescent="0.25">
      <c r="A113" s="759">
        <v>2026</v>
      </c>
      <c r="B113" s="429">
        <f t="shared" si="47"/>
        <v>63.613289654854604</v>
      </c>
      <c r="C113" s="429">
        <f t="shared" si="47"/>
        <v>63.629690444106558</v>
      </c>
      <c r="D113" s="429">
        <f t="shared" si="47"/>
        <v>66.166210970434491</v>
      </c>
      <c r="E113" s="429">
        <f t="shared" si="47"/>
        <v>61.50112365066272</v>
      </c>
      <c r="F113" s="429">
        <f t="shared" si="47"/>
        <v>61.50112365066272</v>
      </c>
      <c r="G113" s="429">
        <f t="shared" si="47"/>
        <v>61.50112365066272</v>
      </c>
      <c r="H113" s="429">
        <f t="shared" si="47"/>
        <v>68.50389901744829</v>
      </c>
      <c r="I113" s="429">
        <f t="shared" si="47"/>
        <v>68.118423536482808</v>
      </c>
      <c r="J113" s="429">
        <f t="shared" si="47"/>
        <v>68.118423536482808</v>
      </c>
      <c r="K113" s="429">
        <f t="shared" si="47"/>
        <v>68.118423536482808</v>
      </c>
      <c r="L113" s="429">
        <f t="shared" si="47"/>
        <v>68.118423536482808</v>
      </c>
      <c r="M113" s="429">
        <f t="shared" si="47"/>
        <v>68.118423536482808</v>
      </c>
      <c r="N113" s="429">
        <f t="shared" si="47"/>
        <v>68.118423536482808</v>
      </c>
      <c r="O113" s="429">
        <f t="shared" si="47"/>
        <v>68.118423536482808</v>
      </c>
      <c r="P113" s="429">
        <f t="shared" si="47"/>
        <v>69.819277484662862</v>
      </c>
      <c r="Q113" s="429">
        <f t="shared" si="47"/>
        <v>69.814439008069598</v>
      </c>
      <c r="R113" s="767">
        <f t="shared" si="47"/>
        <v>69.814439008069598</v>
      </c>
    </row>
    <row r="114" spans="1:18" ht="13.9" x14ac:dyDescent="0.25">
      <c r="A114" s="759">
        <v>2027</v>
      </c>
      <c r="B114" s="429">
        <f t="shared" si="47"/>
        <v>62.235372087374884</v>
      </c>
      <c r="C114" s="429">
        <f t="shared" si="47"/>
        <v>62.258869327856416</v>
      </c>
      <c r="D114" s="429">
        <f t="shared" si="47"/>
        <v>65.251847769461151</v>
      </c>
      <c r="E114" s="429">
        <f t="shared" si="47"/>
        <v>59.535933078721548</v>
      </c>
      <c r="F114" s="429">
        <f t="shared" si="47"/>
        <v>59.535933078721548</v>
      </c>
      <c r="G114" s="429">
        <f t="shared" si="47"/>
        <v>59.535933078721548</v>
      </c>
      <c r="H114" s="429">
        <f t="shared" si="47"/>
        <v>68.222375377983383</v>
      </c>
      <c r="I114" s="429">
        <f t="shared" si="47"/>
        <v>67.632910126450824</v>
      </c>
      <c r="J114" s="429">
        <f t="shared" si="47"/>
        <v>67.632910126450824</v>
      </c>
      <c r="K114" s="429">
        <f t="shared" si="47"/>
        <v>67.632910126450824</v>
      </c>
      <c r="L114" s="429">
        <f t="shared" si="47"/>
        <v>67.632910126450824</v>
      </c>
      <c r="M114" s="429">
        <f t="shared" si="47"/>
        <v>67.632910126450824</v>
      </c>
      <c r="N114" s="429">
        <f t="shared" si="47"/>
        <v>67.632910126450824</v>
      </c>
      <c r="O114" s="429">
        <f t="shared" si="47"/>
        <v>67.632910126450824</v>
      </c>
      <c r="P114" s="429">
        <f t="shared" si="47"/>
        <v>69.776846906065373</v>
      </c>
      <c r="Q114" s="429">
        <f t="shared" si="47"/>
        <v>69.76972698732304</v>
      </c>
      <c r="R114" s="767">
        <f t="shared" si="47"/>
        <v>69.76972698732304</v>
      </c>
    </row>
    <row r="115" spans="1:18" x14ac:dyDescent="0.25">
      <c r="A115" s="759">
        <v>2028</v>
      </c>
      <c r="B115" s="429">
        <f t="shared" si="47"/>
        <v>60.666853371181546</v>
      </c>
      <c r="C115" s="429">
        <f t="shared" si="47"/>
        <v>60.698733477766936</v>
      </c>
      <c r="D115" s="429">
        <f t="shared" si="47"/>
        <v>64.184183321392936</v>
      </c>
      <c r="E115" s="429">
        <f t="shared" si="47"/>
        <v>57.309265871589517</v>
      </c>
      <c r="F115" s="429">
        <f t="shared" si="47"/>
        <v>57.309265871589517</v>
      </c>
      <c r="G115" s="429">
        <f t="shared" si="47"/>
        <v>57.309265871589517</v>
      </c>
      <c r="H115" s="429">
        <f t="shared" si="47"/>
        <v>67.900011390492011</v>
      </c>
      <c r="I115" s="429">
        <f t="shared" si="47"/>
        <v>67.053536458360526</v>
      </c>
      <c r="J115" s="429">
        <f t="shared" si="47"/>
        <v>67.053536458360526</v>
      </c>
      <c r="K115" s="429">
        <f t="shared" si="47"/>
        <v>67.053536458360526</v>
      </c>
      <c r="L115" s="429">
        <f t="shared" si="47"/>
        <v>67.053536458360526</v>
      </c>
      <c r="M115" s="429">
        <f t="shared" si="47"/>
        <v>67.053536458360526</v>
      </c>
      <c r="N115" s="429">
        <f t="shared" si="47"/>
        <v>67.053536458360526</v>
      </c>
      <c r="O115" s="429">
        <f t="shared" si="47"/>
        <v>67.053536458360526</v>
      </c>
      <c r="P115" s="429">
        <f t="shared" si="47"/>
        <v>69.726500796734072</v>
      </c>
      <c r="Q115" s="429">
        <f t="shared" si="47"/>
        <v>69.716464434629472</v>
      </c>
      <c r="R115" s="767">
        <f t="shared" si="47"/>
        <v>69.716464434629472</v>
      </c>
    </row>
    <row r="116" spans="1:18" x14ac:dyDescent="0.25">
      <c r="A116" s="759">
        <v>2029</v>
      </c>
      <c r="B116" s="429">
        <f t="shared" si="47"/>
        <v>58.905748170182569</v>
      </c>
      <c r="C116" s="429">
        <f t="shared" si="47"/>
        <v>58.947223949417129</v>
      </c>
      <c r="D116" s="429">
        <f t="shared" si="47"/>
        <v>62.952679781604026</v>
      </c>
      <c r="E116" s="429">
        <f t="shared" si="47"/>
        <v>54.83429742501847</v>
      </c>
      <c r="F116" s="429">
        <f t="shared" si="47"/>
        <v>54.83429742501847</v>
      </c>
      <c r="G116" s="429">
        <f t="shared" si="47"/>
        <v>54.83429742501847</v>
      </c>
      <c r="H116" s="429">
        <f t="shared" si="47"/>
        <v>67.53288705176513</v>
      </c>
      <c r="I116" s="429">
        <f t="shared" si="47"/>
        <v>66.369311644499206</v>
      </c>
      <c r="J116" s="429">
        <f t="shared" si="47"/>
        <v>66.369311644499206</v>
      </c>
      <c r="K116" s="429">
        <f t="shared" si="47"/>
        <v>66.369311644499206</v>
      </c>
      <c r="L116" s="429">
        <f t="shared" si="47"/>
        <v>66.369311644499206</v>
      </c>
      <c r="M116" s="429">
        <f t="shared" si="47"/>
        <v>66.369311644499206</v>
      </c>
      <c r="N116" s="429">
        <f t="shared" si="47"/>
        <v>66.369311644499206</v>
      </c>
      <c r="O116" s="429">
        <f t="shared" si="47"/>
        <v>66.369311644499206</v>
      </c>
      <c r="P116" s="429">
        <f t="shared" si="47"/>
        <v>69.667126995877013</v>
      </c>
      <c r="Q116" s="429">
        <f t="shared" si="47"/>
        <v>69.653421728232345</v>
      </c>
      <c r="R116" s="767">
        <f t="shared" si="47"/>
        <v>69.653421728232345</v>
      </c>
    </row>
    <row r="117" spans="1:18" x14ac:dyDescent="0.25">
      <c r="A117" s="759">
        <v>2030</v>
      </c>
      <c r="B117" s="429">
        <f t="shared" si="47"/>
        <v>56.955722557529</v>
      </c>
      <c r="C117" s="429">
        <f t="shared" si="47"/>
        <v>57.007848827351523</v>
      </c>
      <c r="D117" s="429">
        <f t="shared" si="47"/>
        <v>61.549622422142789</v>
      </c>
      <c r="E117" s="429">
        <f t="shared" si="47"/>
        <v>52.135950185582416</v>
      </c>
      <c r="F117" s="429">
        <f t="shared" si="47"/>
        <v>52.135950185582416</v>
      </c>
      <c r="G117" s="429">
        <f t="shared" si="47"/>
        <v>52.135950185582416</v>
      </c>
      <c r="H117" s="429">
        <f t="shared" si="47"/>
        <v>67.117018946285512</v>
      </c>
      <c r="I117" s="429">
        <f t="shared" si="47"/>
        <v>65.569529106374318</v>
      </c>
      <c r="J117" s="429">
        <f t="shared" si="47"/>
        <v>65.569529106374318</v>
      </c>
      <c r="K117" s="429">
        <f t="shared" si="47"/>
        <v>65.569529106374318</v>
      </c>
      <c r="L117" s="429">
        <f t="shared" si="47"/>
        <v>65.569529106374318</v>
      </c>
      <c r="M117" s="429">
        <f t="shared" si="47"/>
        <v>65.569529106374318</v>
      </c>
      <c r="N117" s="429">
        <f t="shared" si="47"/>
        <v>65.569529106374318</v>
      </c>
      <c r="O117" s="429">
        <f t="shared" si="47"/>
        <v>65.569529106374318</v>
      </c>
      <c r="P117" s="429">
        <f t="shared" si="47"/>
        <v>69.597509370270899</v>
      </c>
      <c r="Q117" s="429">
        <f t="shared" si="47"/>
        <v>69.579252054514811</v>
      </c>
      <c r="R117" s="767">
        <f t="shared" si="47"/>
        <v>69.579252054514811</v>
      </c>
    </row>
    <row r="118" spans="1:18" x14ac:dyDescent="0.25">
      <c r="A118" s="759">
        <v>2031</v>
      </c>
      <c r="B118" s="429">
        <f t="shared" si="47"/>
        <v>54.826599578519442</v>
      </c>
      <c r="C118" s="429">
        <f t="shared" si="47"/>
        <v>54.890188132354268</v>
      </c>
      <c r="D118" s="429">
        <f t="shared" si="47"/>
        <v>59.970943227666531</v>
      </c>
      <c r="E118" s="429">
        <f t="shared" si="47"/>
        <v>49.25019251526804</v>
      </c>
      <c r="F118" s="429">
        <f t="shared" si="47"/>
        <v>49.25019251526804</v>
      </c>
      <c r="G118" s="429">
        <f t="shared" si="47"/>
        <v>49.25019251526804</v>
      </c>
      <c r="H118" s="429">
        <f t="shared" si="47"/>
        <v>66.648417736011979</v>
      </c>
      <c r="I118" s="429">
        <f t="shared" si="47"/>
        <v>64.644200863850131</v>
      </c>
      <c r="J118" s="429">
        <f t="shared" si="47"/>
        <v>64.644200863850131</v>
      </c>
      <c r="K118" s="429">
        <f t="shared" si="47"/>
        <v>64.644200863850131</v>
      </c>
      <c r="L118" s="429">
        <f t="shared" si="47"/>
        <v>64.644200863850131</v>
      </c>
      <c r="M118" s="429">
        <f t="shared" si="47"/>
        <v>64.644200863850131</v>
      </c>
      <c r="N118" s="429">
        <f t="shared" si="47"/>
        <v>64.644200863850131</v>
      </c>
      <c r="O118" s="429">
        <f t="shared" si="47"/>
        <v>64.644200863850131</v>
      </c>
      <c r="P118" s="429">
        <f t="shared" si="47"/>
        <v>69.516324536339098</v>
      </c>
      <c r="Q118" s="429">
        <f t="shared" si="47"/>
        <v>69.492487804705576</v>
      </c>
      <c r="R118" s="767">
        <f t="shared" si="47"/>
        <v>69.492487804705576</v>
      </c>
    </row>
    <row r="119" spans="1:18" x14ac:dyDescent="0.25">
      <c r="A119" s="759">
        <v>2032</v>
      </c>
      <c r="B119" s="429">
        <f t="shared" si="47"/>
        <v>52.534463581856478</v>
      </c>
      <c r="C119" s="429">
        <f t="shared" si="47"/>
        <v>52.610006963337227</v>
      </c>
      <c r="D119" s="429">
        <f t="shared" si="47"/>
        <v>58.216952680710918</v>
      </c>
      <c r="E119" s="429">
        <f t="shared" si="47"/>
        <v>46.222139754192284</v>
      </c>
      <c r="F119" s="429">
        <f t="shared" si="47"/>
        <v>46.222139754192284</v>
      </c>
      <c r="G119" s="429">
        <f t="shared" si="47"/>
        <v>46.222139754192284</v>
      </c>
      <c r="H119" s="429">
        <f t="shared" si="47"/>
        <v>66.123155582883484</v>
      </c>
      <c r="I119" s="429">
        <f t="shared" si="47"/>
        <v>63.584552352336281</v>
      </c>
      <c r="J119" s="429">
        <f t="shared" si="47"/>
        <v>63.584552352336281</v>
      </c>
      <c r="K119" s="429">
        <f t="shared" si="47"/>
        <v>63.584552352336281</v>
      </c>
      <c r="L119" s="429">
        <f t="shared" si="47"/>
        <v>63.584552352336281</v>
      </c>
      <c r="M119" s="429">
        <f t="shared" si="47"/>
        <v>63.584552352336281</v>
      </c>
      <c r="N119" s="429">
        <f t="shared" si="47"/>
        <v>63.584552352336281</v>
      </c>
      <c r="O119" s="429">
        <f t="shared" si="47"/>
        <v>63.584552352336281</v>
      </c>
      <c r="P119" s="429">
        <f t="shared" si="47"/>
        <v>69.422139419198601</v>
      </c>
      <c r="Q119" s="429">
        <f t="shared" si="47"/>
        <v>69.391538010156452</v>
      </c>
      <c r="R119" s="767">
        <f t="shared" si="47"/>
        <v>69.391538010156452</v>
      </c>
    </row>
    <row r="120" spans="1:18" x14ac:dyDescent="0.25">
      <c r="A120" s="759">
        <v>2033</v>
      </c>
      <c r="B120" s="429">
        <f t="shared" si="47"/>
        <v>50.101300286157652</v>
      </c>
      <c r="C120" s="429">
        <f t="shared" si="47"/>
        <v>50.188914058708136</v>
      </c>
      <c r="D120" s="429">
        <f t="shared" si="47"/>
        <v>56.292892297119316</v>
      </c>
      <c r="E120" s="429">
        <f t="shared" si="47"/>
        <v>43.103148202213497</v>
      </c>
      <c r="F120" s="429">
        <f t="shared" si="47"/>
        <v>43.103148202213497</v>
      </c>
      <c r="G120" s="429">
        <f t="shared" si="47"/>
        <v>43.103148202213497</v>
      </c>
      <c r="H120" s="429">
        <f t="shared" si="47"/>
        <v>65.537443193968855</v>
      </c>
      <c r="I120" s="429">
        <f t="shared" si="47"/>
        <v>62.383557283129946</v>
      </c>
      <c r="J120" s="429">
        <f t="shared" si="47"/>
        <v>62.383557283129946</v>
      </c>
      <c r="K120" s="429">
        <f t="shared" si="47"/>
        <v>62.383557283129946</v>
      </c>
      <c r="L120" s="429">
        <f t="shared" si="47"/>
        <v>62.383557283129946</v>
      </c>
      <c r="M120" s="429">
        <f t="shared" si="47"/>
        <v>62.383557283129946</v>
      </c>
      <c r="N120" s="429">
        <f t="shared" si="47"/>
        <v>62.383557283129946</v>
      </c>
      <c r="O120" s="429">
        <f t="shared" si="47"/>
        <v>62.383557283129946</v>
      </c>
      <c r="P120" s="429">
        <f t="shared" si="47"/>
        <v>69.313409841149891</v>
      </c>
      <c r="Q120" s="429">
        <f t="shared" si="47"/>
        <v>69.274687056552011</v>
      </c>
      <c r="R120" s="767">
        <f t="shared" si="47"/>
        <v>69.274687056552011</v>
      </c>
    </row>
    <row r="121" spans="1:18" x14ac:dyDescent="0.25">
      <c r="A121" s="759">
        <v>2034</v>
      </c>
      <c r="B121" s="429">
        <f t="shared" si="47"/>
        <v>47.554166343770724</v>
      </c>
      <c r="C121" s="429">
        <f t="shared" si="47"/>
        <v>47.653557995351889</v>
      </c>
      <c r="D121" s="429">
        <f t="shared" si="47"/>
        <v>54.209224091216342</v>
      </c>
      <c r="E121" s="429">
        <f t="shared" si="47"/>
        <v>39.947289252040228</v>
      </c>
      <c r="F121" s="429">
        <f t="shared" si="47"/>
        <v>39.947289252040228</v>
      </c>
      <c r="G121" s="429">
        <f t="shared" si="47"/>
        <v>39.947289252040228</v>
      </c>
      <c r="H121" s="429">
        <f t="shared" si="47"/>
        <v>64.887715664264107</v>
      </c>
      <c r="I121" s="429">
        <f t="shared" si="47"/>
        <v>61.036482122826918</v>
      </c>
      <c r="J121" s="429">
        <f t="shared" si="47"/>
        <v>61.036482122826918</v>
      </c>
      <c r="K121" s="429">
        <f t="shared" si="47"/>
        <v>61.036482122826918</v>
      </c>
      <c r="L121" s="429">
        <f t="shared" si="47"/>
        <v>61.036482122826918</v>
      </c>
      <c r="M121" s="429">
        <f t="shared" si="47"/>
        <v>61.036482122826918</v>
      </c>
      <c r="N121" s="429">
        <f t="shared" si="47"/>
        <v>61.036482122826918</v>
      </c>
      <c r="O121" s="429">
        <f t="shared" si="47"/>
        <v>61.036482122826918</v>
      </c>
      <c r="P121" s="429">
        <f t="shared" si="47"/>
        <v>69.18848035223219</v>
      </c>
      <c r="Q121" s="429">
        <f t="shared" si="47"/>
        <v>69.140094942384863</v>
      </c>
      <c r="R121" s="767">
        <f t="shared" si="47"/>
        <v>69.140094942384863</v>
      </c>
    </row>
    <row r="122" spans="1:18" x14ac:dyDescent="0.25">
      <c r="A122" s="759">
        <v>2035</v>
      </c>
      <c r="B122" s="429">
        <f t="shared" si="47"/>
        <v>44.92394699966939</v>
      </c>
      <c r="C122" s="429">
        <f t="shared" si="47"/>
        <v>45.034416417133791</v>
      </c>
      <c r="D122" s="429">
        <f t="shared" si="47"/>
        <v>51.981591331190266</v>
      </c>
      <c r="E122" s="429">
        <f t="shared" si="47"/>
        <v>36.80770169413622</v>
      </c>
      <c r="F122" s="429">
        <f t="shared" si="47"/>
        <v>36.80770169413622</v>
      </c>
      <c r="G122" s="429">
        <f t="shared" si="47"/>
        <v>36.80770169413622</v>
      </c>
      <c r="H122" s="429">
        <f t="shared" si="47"/>
        <v>64.170725694870939</v>
      </c>
      <c r="I122" s="429">
        <f t="shared" si="47"/>
        <v>59.541400638193451</v>
      </c>
      <c r="J122" s="429">
        <f t="shared" si="47"/>
        <v>59.541400638193451</v>
      </c>
      <c r="K122" s="429">
        <f t="shared" si="47"/>
        <v>59.541400638193451</v>
      </c>
      <c r="L122" s="429">
        <f t="shared" si="47"/>
        <v>59.541400638193451</v>
      </c>
      <c r="M122" s="429">
        <f t="shared" si="47"/>
        <v>59.541400638193451</v>
      </c>
      <c r="N122" s="429">
        <f t="shared" si="47"/>
        <v>59.541400638193451</v>
      </c>
      <c r="O122" s="429">
        <f t="shared" si="47"/>
        <v>59.541400638193451</v>
      </c>
      <c r="P122" s="429">
        <f t="shared" si="47"/>
        <v>69.045585534258009</v>
      </c>
      <c r="Q122" s="429">
        <f t="shared" si="47"/>
        <v>68.985799369887346</v>
      </c>
      <c r="R122" s="767">
        <f t="shared" si="47"/>
        <v>68.985799369887346</v>
      </c>
    </row>
    <row r="123" spans="1:18" x14ac:dyDescent="0.25">
      <c r="A123" s="759">
        <v>2036</v>
      </c>
      <c r="B123" s="429">
        <f t="shared" si="47"/>
        <v>42.243819887284133</v>
      </c>
      <c r="C123" s="429">
        <f t="shared" si="47"/>
        <v>42.364292034588452</v>
      </c>
      <c r="D123" s="429">
        <f t="shared" si="47"/>
        <v>49.630417313247399</v>
      </c>
      <c r="E123" s="429">
        <f t="shared" si="47"/>
        <v>33.73331435230638</v>
      </c>
      <c r="F123" s="429">
        <f t="shared" si="47"/>
        <v>33.73331435230638</v>
      </c>
      <c r="G123" s="429">
        <f t="shared" si="47"/>
        <v>33.73331435230638</v>
      </c>
      <c r="H123" s="429">
        <f t="shared" si="47"/>
        <v>63.383642108011436</v>
      </c>
      <c r="I123" s="429">
        <f t="shared" si="47"/>
        <v>57.899632436503488</v>
      </c>
      <c r="J123" s="429">
        <f t="shared" si="47"/>
        <v>57.899632436503488</v>
      </c>
      <c r="K123" s="429">
        <f t="shared" si="47"/>
        <v>57.899632436503488</v>
      </c>
      <c r="L123" s="429">
        <f t="shared" si="47"/>
        <v>57.899632436503488</v>
      </c>
      <c r="M123" s="429">
        <f t="shared" si="47"/>
        <v>57.899632436503488</v>
      </c>
      <c r="N123" s="429">
        <f t="shared" si="47"/>
        <v>57.899632436503488</v>
      </c>
      <c r="O123" s="429">
        <f t="shared" si="47"/>
        <v>57.899632436503488</v>
      </c>
      <c r="P123" s="429">
        <f t="shared" si="47"/>
        <v>68.882853025985838</v>
      </c>
      <c r="Q123" s="429">
        <f t="shared" si="47"/>
        <v>68.80971997568119</v>
      </c>
      <c r="R123" s="767">
        <f t="shared" si="47"/>
        <v>68.80971997568119</v>
      </c>
    </row>
    <row r="124" spans="1:18" x14ac:dyDescent="0.25">
      <c r="A124" s="759">
        <v>2037</v>
      </c>
      <c r="B124" s="429">
        <f t="shared" si="47"/>
        <v>39.547583815669007</v>
      </c>
      <c r="C124" s="429">
        <f t="shared" si="47"/>
        <v>39.676669758244181</v>
      </c>
      <c r="D124" s="429">
        <f t="shared" si="47"/>
        <v>47.180151419240737</v>
      </c>
      <c r="E124" s="429">
        <f t="shared" si="47"/>
        <v>30.766318026303619</v>
      </c>
      <c r="F124" s="429">
        <f t="shared" si="47"/>
        <v>30.766318026303619</v>
      </c>
      <c r="G124" s="429">
        <f t="shared" si="47"/>
        <v>30.766318026303619</v>
      </c>
      <c r="H124" s="429">
        <f t="shared" si="47"/>
        <v>62.524150901313028</v>
      </c>
      <c r="I124" s="429">
        <f t="shared" si="47"/>
        <v>56.116057442976235</v>
      </c>
      <c r="J124" s="429">
        <f t="shared" si="47"/>
        <v>56.116057442976235</v>
      </c>
      <c r="K124" s="429">
        <f t="shared" si="47"/>
        <v>56.116057442976235</v>
      </c>
      <c r="L124" s="429">
        <f t="shared" si="47"/>
        <v>56.116057442976235</v>
      </c>
      <c r="M124" s="429">
        <f t="shared" si="47"/>
        <v>56.116057442976235</v>
      </c>
      <c r="N124" s="429">
        <f t="shared" si="47"/>
        <v>56.116057442976235</v>
      </c>
      <c r="O124" s="429">
        <f t="shared" si="47"/>
        <v>56.116057442976235</v>
      </c>
      <c r="P124" s="429">
        <f t="shared" si="47"/>
        <v>68.698308529348381</v>
      </c>
      <c r="Q124" s="429">
        <f t="shared" si="47"/>
        <v>68.609665021679405</v>
      </c>
      <c r="R124" s="767">
        <f t="shared" si="47"/>
        <v>68.609665021679405</v>
      </c>
    </row>
    <row r="125" spans="1:18" x14ac:dyDescent="0.25">
      <c r="A125" s="759">
        <v>2038</v>
      </c>
      <c r="B125" s="429">
        <f t="shared" ref="B125:R128" si="48">IF(B103&lt;10, 10, B103)</f>
        <v>36.868024684975971</v>
      </c>
      <c r="C125" s="429">
        <f t="shared" si="48"/>
        <v>37.004103388613679</v>
      </c>
      <c r="D125" s="429">
        <f t="shared" si="48"/>
        <v>44.658217162230756</v>
      </c>
      <c r="E125" s="429">
        <f t="shared" si="48"/>
        <v>27.940588122109375</v>
      </c>
      <c r="F125" s="429">
        <f t="shared" si="48"/>
        <v>27.940588122109375</v>
      </c>
      <c r="G125" s="429">
        <f t="shared" si="48"/>
        <v>27.940588122109375</v>
      </c>
      <c r="H125" s="429">
        <f t="shared" si="48"/>
        <v>61.590555431185436</v>
      </c>
      <c r="I125" s="429">
        <f t="shared" si="48"/>
        <v>54.1992623838293</v>
      </c>
      <c r="J125" s="429">
        <f t="shared" si="48"/>
        <v>54.1992623838293</v>
      </c>
      <c r="K125" s="429">
        <f t="shared" si="48"/>
        <v>54.1992623838293</v>
      </c>
      <c r="L125" s="429">
        <f t="shared" si="48"/>
        <v>54.1992623838293</v>
      </c>
      <c r="M125" s="429">
        <f t="shared" si="48"/>
        <v>54.1992623838293</v>
      </c>
      <c r="N125" s="429">
        <f t="shared" si="48"/>
        <v>54.1992623838293</v>
      </c>
      <c r="O125" s="429">
        <f t="shared" si="48"/>
        <v>54.1992623838293</v>
      </c>
      <c r="P125" s="429">
        <f t="shared" si="48"/>
        <v>68.489883063228334</v>
      </c>
      <c r="Q125" s="429">
        <f t="shared" si="48"/>
        <v>68.383340871886361</v>
      </c>
      <c r="R125" s="767">
        <f t="shared" si="48"/>
        <v>68.383340871886361</v>
      </c>
    </row>
    <row r="126" spans="1:18" x14ac:dyDescent="0.25">
      <c r="A126" s="759">
        <v>2039</v>
      </c>
      <c r="B126" s="429">
        <f t="shared" si="48"/>
        <v>34.235474631795881</v>
      </c>
      <c r="C126" s="429">
        <f t="shared" si="48"/>
        <v>34.376785768236104</v>
      </c>
      <c r="D126" s="429">
        <f t="shared" si="48"/>
        <v>42.093756374032594</v>
      </c>
      <c r="E126" s="429">
        <f t="shared" si="48"/>
        <v>25.281073254974977</v>
      </c>
      <c r="F126" s="429">
        <f t="shared" si="48"/>
        <v>25.281073254974977</v>
      </c>
      <c r="G126" s="429">
        <f t="shared" si="48"/>
        <v>25.281073254974977</v>
      </c>
      <c r="H126" s="429">
        <f t="shared" si="48"/>
        <v>60.581871749068824</v>
      </c>
      <c r="I126" s="429">
        <f t="shared" si="48"/>
        <v>52.161486335005762</v>
      </c>
      <c r="J126" s="429">
        <f t="shared" si="48"/>
        <v>52.161486335005762</v>
      </c>
      <c r="K126" s="429">
        <f t="shared" si="48"/>
        <v>52.161486335005762</v>
      </c>
      <c r="L126" s="429">
        <f t="shared" si="48"/>
        <v>52.161486335005762</v>
      </c>
      <c r="M126" s="429">
        <f t="shared" si="48"/>
        <v>52.161486335005762</v>
      </c>
      <c r="N126" s="429">
        <f t="shared" si="48"/>
        <v>52.161486335005762</v>
      </c>
      <c r="O126" s="429">
        <f t="shared" si="48"/>
        <v>52.161486335005762</v>
      </c>
      <c r="P126" s="429">
        <f t="shared" si="48"/>
        <v>68.255422730231899</v>
      </c>
      <c r="Q126" s="429">
        <f t="shared" si="48"/>
        <v>68.128364575033032</v>
      </c>
      <c r="R126" s="767">
        <f t="shared" si="48"/>
        <v>68.128364575033032</v>
      </c>
    </row>
    <row r="127" spans="1:18" x14ac:dyDescent="0.25">
      <c r="A127" s="759">
        <v>2040</v>
      </c>
      <c r="B127" s="429">
        <f t="shared" si="48"/>
        <v>31.676680712409738</v>
      </c>
      <c r="C127" s="429">
        <f t="shared" si="48"/>
        <v>31.821418329944805</v>
      </c>
      <c r="D127" s="429">
        <f t="shared" si="48"/>
        <v>39.516289038358366</v>
      </c>
      <c r="E127" s="429">
        <f t="shared" si="48"/>
        <v>22.804017134803196</v>
      </c>
      <c r="F127" s="429">
        <f t="shared" si="48"/>
        <v>22.804017134803196</v>
      </c>
      <c r="G127" s="429">
        <f t="shared" si="48"/>
        <v>22.804017134803196</v>
      </c>
      <c r="H127" s="429">
        <f t="shared" si="48"/>
        <v>59.49791470190457</v>
      </c>
      <c r="I127" s="429">
        <f t="shared" si="48"/>
        <v>50.018349733743172</v>
      </c>
      <c r="J127" s="429">
        <f t="shared" si="48"/>
        <v>50.018349733743172</v>
      </c>
      <c r="K127" s="429">
        <f t="shared" si="48"/>
        <v>50.018349733743172</v>
      </c>
      <c r="L127" s="429">
        <f t="shared" si="48"/>
        <v>50.018349733743172</v>
      </c>
      <c r="M127" s="429">
        <f t="shared" si="48"/>
        <v>50.018349733743172</v>
      </c>
      <c r="N127" s="429">
        <f t="shared" si="48"/>
        <v>50.018349733743172</v>
      </c>
      <c r="O127" s="429">
        <f t="shared" si="48"/>
        <v>50.018349733743172</v>
      </c>
      <c r="P127" s="429">
        <f t="shared" si="48"/>
        <v>67.992701251128992</v>
      </c>
      <c r="Q127" s="429">
        <f t="shared" si="48"/>
        <v>67.842279853558907</v>
      </c>
      <c r="R127" s="767">
        <f t="shared" si="48"/>
        <v>67.842279853558907</v>
      </c>
    </row>
    <row r="128" spans="1:18" ht="15.75" thickBot="1" x14ac:dyDescent="0.3">
      <c r="A128" s="763">
        <v>2041</v>
      </c>
      <c r="B128" s="775">
        <f t="shared" si="48"/>
        <v>29.214046517673154</v>
      </c>
      <c r="C128" s="775">
        <f t="shared" si="48"/>
        <v>29.360444713956046</v>
      </c>
      <c r="D128" s="775">
        <f t="shared" si="48"/>
        <v>36.954414555990894</v>
      </c>
      <c r="E128" s="775">
        <f t="shared" si="48"/>
        <v>20.517795187833837</v>
      </c>
      <c r="F128" s="775">
        <f t="shared" si="48"/>
        <v>20.517795187833837</v>
      </c>
      <c r="G128" s="775">
        <f t="shared" si="48"/>
        <v>20.517795187833837</v>
      </c>
      <c r="H128" s="775">
        <f t="shared" si="48"/>
        <v>58.339370216898146</v>
      </c>
      <c r="I128" s="775">
        <f t="shared" si="48"/>
        <v>47.788372971039038</v>
      </c>
      <c r="J128" s="775">
        <f t="shared" si="48"/>
        <v>47.788372971039038</v>
      </c>
      <c r="K128" s="775">
        <f t="shared" si="48"/>
        <v>47.788372971039038</v>
      </c>
      <c r="L128" s="775">
        <f t="shared" si="48"/>
        <v>47.788372971039038</v>
      </c>
      <c r="M128" s="775">
        <f t="shared" si="48"/>
        <v>47.788372971039038</v>
      </c>
      <c r="N128" s="775">
        <f t="shared" si="48"/>
        <v>47.788372971039038</v>
      </c>
      <c r="O128" s="775">
        <f t="shared" si="48"/>
        <v>47.788372971039038</v>
      </c>
      <c r="P128" s="775">
        <f t="shared" si="48"/>
        <v>67.699435498865839</v>
      </c>
      <c r="Q128" s="775">
        <f t="shared" si="48"/>
        <v>67.522576763319591</v>
      </c>
      <c r="R128" s="776">
        <f t="shared" si="48"/>
        <v>67.522576763319591</v>
      </c>
    </row>
    <row r="130" spans="1:18" ht="15.75" thickBot="1" x14ac:dyDescent="0.3">
      <c r="A130" s="901" t="s">
        <v>625</v>
      </c>
      <c r="B130" s="901"/>
      <c r="C130" s="901"/>
      <c r="D130" s="901"/>
      <c r="E130" s="901"/>
      <c r="F130" s="901"/>
      <c r="G130" s="901"/>
      <c r="H130" s="901"/>
      <c r="I130" s="901"/>
      <c r="J130" s="901"/>
      <c r="K130" s="901"/>
      <c r="L130" s="901"/>
      <c r="M130" s="901"/>
      <c r="N130" s="901"/>
      <c r="O130" s="901"/>
      <c r="P130" s="901"/>
      <c r="Q130" s="901"/>
      <c r="R130" s="901"/>
    </row>
    <row r="131" spans="1:18" x14ac:dyDescent="0.25">
      <c r="A131" s="787">
        <v>2022</v>
      </c>
      <c r="B131" s="788">
        <f>B$4/B109</f>
        <v>2.4275783765100975E-3</v>
      </c>
      <c r="C131" s="789">
        <f t="shared" ref="C131:R131" si="49">C$4/C109</f>
        <v>2.360145643829261E-4</v>
      </c>
      <c r="D131" s="789">
        <f t="shared" si="49"/>
        <v>1.4586803813879966E-2</v>
      </c>
      <c r="E131" s="789">
        <f t="shared" si="49"/>
        <v>4.2499957345232585E-3</v>
      </c>
      <c r="F131" s="789">
        <f t="shared" si="49"/>
        <v>1.0947989012131912E-2</v>
      </c>
      <c r="G131" s="789">
        <f t="shared" si="49"/>
        <v>4.2499957345232585E-3</v>
      </c>
      <c r="H131" s="789">
        <f t="shared" si="49"/>
        <v>5.7723923768001357E-3</v>
      </c>
      <c r="I131" s="789">
        <f t="shared" si="49"/>
        <v>1.6717638618327587E-3</v>
      </c>
      <c r="J131" s="789">
        <f t="shared" si="49"/>
        <v>2.4256965838357677E-3</v>
      </c>
      <c r="K131" s="789">
        <f t="shared" si="49"/>
        <v>1.6717638618327587E-3</v>
      </c>
      <c r="L131" s="789">
        <f t="shared" si="49"/>
        <v>7.2115303843766059E-3</v>
      </c>
      <c r="M131" s="789">
        <f t="shared" si="49"/>
        <v>4.0974604456685262E-3</v>
      </c>
      <c r="N131" s="789">
        <f t="shared" si="49"/>
        <v>5.2447493704557138E-3</v>
      </c>
      <c r="O131" s="789">
        <f t="shared" si="49"/>
        <v>4.0974604456685262E-3</v>
      </c>
      <c r="P131" s="789">
        <f t="shared" si="49"/>
        <v>5.7201134628194275E-3</v>
      </c>
      <c r="Q131" s="789">
        <f t="shared" si="49"/>
        <v>4.0625890613191582E-3</v>
      </c>
      <c r="R131" s="790">
        <f t="shared" si="49"/>
        <v>5.7201253983373748E-3</v>
      </c>
    </row>
    <row r="132" spans="1:18" x14ac:dyDescent="0.25">
      <c r="A132" s="791">
        <v>2023</v>
      </c>
      <c r="B132" s="792">
        <f t="shared" ref="B132:R146" si="50">B$4/B110</f>
        <v>2.453686213575812E-3</v>
      </c>
      <c r="C132" s="793">
        <f t="shared" si="50"/>
        <v>2.3854383853019509E-4</v>
      </c>
      <c r="D132" s="793">
        <f t="shared" si="50"/>
        <v>1.4679965845043429E-2</v>
      </c>
      <c r="E132" s="793">
        <f t="shared" si="50"/>
        <v>4.3138027073851264E-3</v>
      </c>
      <c r="F132" s="793">
        <f t="shared" si="50"/>
        <v>1.1112355774224085E-2</v>
      </c>
      <c r="G132" s="793">
        <f t="shared" si="50"/>
        <v>4.3138027073851264E-3</v>
      </c>
      <c r="H132" s="793">
        <f t="shared" si="50"/>
        <v>5.7853010527922381E-3</v>
      </c>
      <c r="I132" s="793">
        <f t="shared" si="50"/>
        <v>1.676952605267529E-3</v>
      </c>
      <c r="J132" s="793">
        <f t="shared" si="50"/>
        <v>2.433225348819552E-3</v>
      </c>
      <c r="K132" s="793">
        <f t="shared" si="50"/>
        <v>1.676952605267529E-3</v>
      </c>
      <c r="L132" s="793">
        <f t="shared" si="50"/>
        <v>7.2339131991932624E-3</v>
      </c>
      <c r="M132" s="793">
        <f t="shared" si="50"/>
        <v>4.1101779540870815E-3</v>
      </c>
      <c r="N132" s="793">
        <f t="shared" si="50"/>
        <v>5.2610277812314638E-3</v>
      </c>
      <c r="O132" s="793">
        <f t="shared" si="50"/>
        <v>4.1101779540870815E-3</v>
      </c>
      <c r="P132" s="793">
        <f t="shared" si="50"/>
        <v>5.72174651851766E-3</v>
      </c>
      <c r="Q132" s="793">
        <f t="shared" si="50"/>
        <v>4.0637879085545564E-3</v>
      </c>
      <c r="R132" s="794">
        <f t="shared" si="50"/>
        <v>5.7218133752448153E-3</v>
      </c>
    </row>
    <row r="133" spans="1:18" x14ac:dyDescent="0.25">
      <c r="A133" s="791">
        <v>2024</v>
      </c>
      <c r="B133" s="792">
        <f t="shared" si="50"/>
        <v>2.4857977542269475E-3</v>
      </c>
      <c r="C133" s="793">
        <f t="shared" si="50"/>
        <v>2.4165277138493287E-4</v>
      </c>
      <c r="D133" s="793">
        <f t="shared" si="50"/>
        <v>1.4795890830078045E-2</v>
      </c>
      <c r="E133" s="793">
        <f t="shared" si="50"/>
        <v>4.3943331288115979E-3</v>
      </c>
      <c r="F133" s="793">
        <f t="shared" si="50"/>
        <v>1.1319802139818676E-2</v>
      </c>
      <c r="G133" s="793">
        <f t="shared" si="50"/>
        <v>4.3943331288115979E-3</v>
      </c>
      <c r="H133" s="793">
        <f t="shared" si="50"/>
        <v>5.800505119866281E-3</v>
      </c>
      <c r="I133" s="793">
        <f t="shared" si="50"/>
        <v>1.6834734677465019E-3</v>
      </c>
      <c r="J133" s="793">
        <f t="shared" si="50"/>
        <v>2.4426869924164931E-3</v>
      </c>
      <c r="K133" s="793">
        <f t="shared" si="50"/>
        <v>1.6834734677465019E-3</v>
      </c>
      <c r="L133" s="793">
        <f t="shared" si="50"/>
        <v>7.2620424098868716E-3</v>
      </c>
      <c r="M133" s="793">
        <f t="shared" si="50"/>
        <v>4.1261604601629956E-3</v>
      </c>
      <c r="N133" s="793">
        <f t="shared" si="50"/>
        <v>5.2814853890086342E-3</v>
      </c>
      <c r="O133" s="793">
        <f t="shared" si="50"/>
        <v>4.1261604601629956E-3</v>
      </c>
      <c r="P133" s="793">
        <f t="shared" si="50"/>
        <v>5.7237425633604377E-3</v>
      </c>
      <c r="Q133" s="793">
        <f t="shared" si="50"/>
        <v>4.0652612560502753E-3</v>
      </c>
      <c r="R133" s="794">
        <f t="shared" si="50"/>
        <v>5.7238878485187878E-3</v>
      </c>
    </row>
    <row r="134" spans="1:18" x14ac:dyDescent="0.25">
      <c r="A134" s="791">
        <v>2025</v>
      </c>
      <c r="B134" s="792">
        <f t="shared" si="50"/>
        <v>2.5249627000547116E-3</v>
      </c>
      <c r="C134" s="793">
        <f t="shared" si="50"/>
        <v>2.4544238354583215E-4</v>
      </c>
      <c r="D134" s="793">
        <f t="shared" si="50"/>
        <v>1.4938796302071108E-2</v>
      </c>
      <c r="E134" s="793">
        <f t="shared" si="50"/>
        <v>4.4948998561677939E-3</v>
      </c>
      <c r="F134" s="793">
        <f t="shared" si="50"/>
        <v>1.1578862029488237E-2</v>
      </c>
      <c r="G134" s="793">
        <f t="shared" si="50"/>
        <v>4.4948998561677939E-3</v>
      </c>
      <c r="H134" s="793">
        <f t="shared" si="50"/>
        <v>5.8183179683520114E-3</v>
      </c>
      <c r="I134" s="793">
        <f t="shared" si="50"/>
        <v>1.6915851937606174E-3</v>
      </c>
      <c r="J134" s="793">
        <f t="shared" si="50"/>
        <v>2.4544569478095234E-3</v>
      </c>
      <c r="K134" s="793">
        <f t="shared" si="50"/>
        <v>1.6915851937606174E-3</v>
      </c>
      <c r="L134" s="793">
        <f t="shared" si="50"/>
        <v>7.297034169163448E-3</v>
      </c>
      <c r="M134" s="793">
        <f t="shared" si="50"/>
        <v>4.146042141570141E-3</v>
      </c>
      <c r="N134" s="793">
        <f t="shared" si="50"/>
        <v>5.30693394120978E-3</v>
      </c>
      <c r="O134" s="793">
        <f t="shared" si="50"/>
        <v>4.146042141570141E-3</v>
      </c>
      <c r="P134" s="793">
        <f t="shared" si="50"/>
        <v>5.7261630309435414E-3</v>
      </c>
      <c r="Q134" s="793">
        <f t="shared" si="50"/>
        <v>4.067056900706514E-3</v>
      </c>
      <c r="R134" s="794">
        <f t="shared" si="50"/>
        <v>5.7264161161947715E-3</v>
      </c>
    </row>
    <row r="135" spans="1:18" x14ac:dyDescent="0.25">
      <c r="A135" s="791">
        <v>2026</v>
      </c>
      <c r="B135" s="792">
        <f t="shared" si="50"/>
        <v>2.5723612868349096E-3</v>
      </c>
      <c r="C135" s="793">
        <f t="shared" si="50"/>
        <v>2.5002621886186503E-4</v>
      </c>
      <c r="D135" s="793">
        <f t="shared" si="50"/>
        <v>1.5113454213765346E-2</v>
      </c>
      <c r="E135" s="793">
        <f t="shared" si="50"/>
        <v>4.6192799777870046E-3</v>
      </c>
      <c r="F135" s="793">
        <f t="shared" si="50"/>
        <v>1.1899265222779324E-2</v>
      </c>
      <c r="G135" s="793">
        <f t="shared" si="50"/>
        <v>4.6192799777870046E-3</v>
      </c>
      <c r="H135" s="793">
        <f t="shared" si="50"/>
        <v>5.8390836979675858E-3</v>
      </c>
      <c r="I135" s="793">
        <f t="shared" si="50"/>
        <v>1.701582110851588E-3</v>
      </c>
      <c r="J135" s="793">
        <f t="shared" si="50"/>
        <v>2.4689622784905395E-3</v>
      </c>
      <c r="K135" s="793">
        <f t="shared" si="50"/>
        <v>1.701582110851588E-3</v>
      </c>
      <c r="L135" s="793">
        <f t="shared" si="50"/>
        <v>7.3401581252421442E-3</v>
      </c>
      <c r="M135" s="793">
        <f t="shared" si="50"/>
        <v>4.170544389342128E-3</v>
      </c>
      <c r="N135" s="793">
        <f t="shared" si="50"/>
        <v>5.3382968183579233E-3</v>
      </c>
      <c r="O135" s="793">
        <f t="shared" si="50"/>
        <v>4.170544389342128E-3</v>
      </c>
      <c r="P135" s="793">
        <f t="shared" si="50"/>
        <v>5.7290767594647147E-3</v>
      </c>
      <c r="Q135" s="793">
        <f t="shared" si="50"/>
        <v>4.0692285596976878E-3</v>
      </c>
      <c r="R135" s="794">
        <f t="shared" si="50"/>
        <v>5.7294738120543445E-3</v>
      </c>
    </row>
    <row r="136" spans="1:18" x14ac:dyDescent="0.25">
      <c r="A136" s="791">
        <v>2027</v>
      </c>
      <c r="B136" s="792">
        <f t="shared" si="50"/>
        <v>2.6293144581288528E-3</v>
      </c>
      <c r="C136" s="793">
        <f t="shared" si="50"/>
        <v>2.5553131755916292E-4</v>
      </c>
      <c r="D136" s="793">
        <f t="shared" si="50"/>
        <v>1.5325236513348441E-2</v>
      </c>
      <c r="E136" s="793">
        <f t="shared" si="50"/>
        <v>4.771755382002146E-3</v>
      </c>
      <c r="F136" s="793">
        <f t="shared" si="50"/>
        <v>1.2292041864037526E-2</v>
      </c>
      <c r="G136" s="793">
        <f t="shared" si="50"/>
        <v>4.771755382002146E-3</v>
      </c>
      <c r="H136" s="793">
        <f t="shared" si="50"/>
        <v>5.8631790198423288E-3</v>
      </c>
      <c r="I136" s="793">
        <f t="shared" si="50"/>
        <v>1.7137971838322474E-3</v>
      </c>
      <c r="J136" s="793">
        <f t="shared" si="50"/>
        <v>2.4866861098742413E-3</v>
      </c>
      <c r="K136" s="793">
        <f t="shared" si="50"/>
        <v>1.7137971838322474E-3</v>
      </c>
      <c r="L136" s="793">
        <f t="shared" si="50"/>
        <v>7.3928505969234198E-3</v>
      </c>
      <c r="M136" s="793">
        <f t="shared" si="50"/>
        <v>4.2004832937064893E-3</v>
      </c>
      <c r="N136" s="793">
        <f t="shared" si="50"/>
        <v>5.3766186159443057E-3</v>
      </c>
      <c r="O136" s="793">
        <f t="shared" si="50"/>
        <v>4.2004832937064893E-3</v>
      </c>
      <c r="P136" s="793">
        <f t="shared" si="50"/>
        <v>5.7325605517613305E-3</v>
      </c>
      <c r="Q136" s="793">
        <f t="shared" si="50"/>
        <v>4.0718363301396844E-3</v>
      </c>
      <c r="R136" s="794">
        <f t="shared" si="50"/>
        <v>5.7331455528366751E-3</v>
      </c>
    </row>
    <row r="137" spans="1:18" x14ac:dyDescent="0.25">
      <c r="A137" s="791">
        <v>2028</v>
      </c>
      <c r="B137" s="792">
        <f t="shared" si="50"/>
        <v>2.6972943962525588E-3</v>
      </c>
      <c r="C137" s="793">
        <f t="shared" si="50"/>
        <v>2.620992234527954E-4</v>
      </c>
      <c r="D137" s="793">
        <f t="shared" si="50"/>
        <v>1.5580162405317925E-2</v>
      </c>
      <c r="E137" s="793">
        <f t="shared" si="50"/>
        <v>4.9571549167539463E-3</v>
      </c>
      <c r="F137" s="793">
        <f t="shared" si="50"/>
        <v>1.2769631065558165E-2</v>
      </c>
      <c r="G137" s="793">
        <f t="shared" si="50"/>
        <v>4.9571549167539463E-3</v>
      </c>
      <c r="H137" s="793">
        <f t="shared" si="50"/>
        <v>5.8910152120535833E-3</v>
      </c>
      <c r="I137" s="793">
        <f t="shared" si="50"/>
        <v>1.728605186708819E-3</v>
      </c>
      <c r="J137" s="793">
        <f t="shared" si="50"/>
        <v>2.5081722316951495E-3</v>
      </c>
      <c r="K137" s="793">
        <f t="shared" si="50"/>
        <v>1.728605186708819E-3</v>
      </c>
      <c r="L137" s="793">
        <f t="shared" si="50"/>
        <v>7.456728256390985E-3</v>
      </c>
      <c r="M137" s="793">
        <f t="shared" si="50"/>
        <v>4.2367774184039692E-3</v>
      </c>
      <c r="N137" s="793">
        <f t="shared" si="50"/>
        <v>5.4230750955570799E-3</v>
      </c>
      <c r="O137" s="793">
        <f t="shared" si="50"/>
        <v>4.2367774184039692E-3</v>
      </c>
      <c r="P137" s="793">
        <f t="shared" si="50"/>
        <v>5.7366997544602968E-3</v>
      </c>
      <c r="Q137" s="793">
        <f t="shared" si="50"/>
        <v>4.0749471648449777E-3</v>
      </c>
      <c r="R137" s="794">
        <f t="shared" si="50"/>
        <v>5.737525608101729E-3</v>
      </c>
    </row>
    <row r="138" spans="1:18" x14ac:dyDescent="0.25">
      <c r="A138" s="791">
        <v>2029</v>
      </c>
      <c r="B138" s="792">
        <f t="shared" si="50"/>
        <v>2.7779354090131823E-3</v>
      </c>
      <c r="C138" s="793">
        <f t="shared" si="50"/>
        <v>2.6988702509116576E-4</v>
      </c>
      <c r="D138" s="793">
        <f t="shared" si="50"/>
        <v>1.5884947288490475E-2</v>
      </c>
      <c r="E138" s="793">
        <f t="shared" si="50"/>
        <v>5.1808981318559027E-3</v>
      </c>
      <c r="F138" s="793">
        <f t="shared" si="50"/>
        <v>1.3345993587660804E-2</v>
      </c>
      <c r="G138" s="793">
        <f t="shared" si="50"/>
        <v>5.1808981318559027E-3</v>
      </c>
      <c r="H138" s="793">
        <f t="shared" si="50"/>
        <v>5.9230401284842606E-3</v>
      </c>
      <c r="I138" s="793">
        <f t="shared" si="50"/>
        <v>1.7464259917286281E-3</v>
      </c>
      <c r="J138" s="793">
        <f t="shared" si="50"/>
        <v>2.5340298703513428E-3</v>
      </c>
      <c r="K138" s="793">
        <f t="shared" si="50"/>
        <v>1.7464259917286281E-3</v>
      </c>
      <c r="L138" s="793">
        <f t="shared" si="50"/>
        <v>7.5336023172607484E-3</v>
      </c>
      <c r="M138" s="793">
        <f t="shared" si="50"/>
        <v>4.2804558620799715E-3</v>
      </c>
      <c r="N138" s="793">
        <f t="shared" si="50"/>
        <v>5.4789835034623627E-3</v>
      </c>
      <c r="O138" s="793">
        <f t="shared" si="50"/>
        <v>4.2804558620799715E-3</v>
      </c>
      <c r="P138" s="793">
        <f t="shared" si="50"/>
        <v>5.7415888561569723E-3</v>
      </c>
      <c r="Q138" s="793">
        <f t="shared" si="50"/>
        <v>4.0786353640938173E-3</v>
      </c>
      <c r="R138" s="794">
        <f t="shared" si="50"/>
        <v>5.7427185926440943E-3</v>
      </c>
    </row>
    <row r="139" spans="1:18" x14ac:dyDescent="0.25">
      <c r="A139" s="791">
        <v>2030</v>
      </c>
      <c r="B139" s="792">
        <f t="shared" si="50"/>
        <v>2.8730451706776299E-3</v>
      </c>
      <c r="C139" s="793">
        <f t="shared" si="50"/>
        <v>2.7906843068700325E-4</v>
      </c>
      <c r="D139" s="793">
        <f t="shared" si="50"/>
        <v>1.624705336356775E-2</v>
      </c>
      <c r="E139" s="793">
        <f t="shared" si="50"/>
        <v>5.4490405963574656E-3</v>
      </c>
      <c r="F139" s="793">
        <f t="shared" si="50"/>
        <v>1.403672857621683E-2</v>
      </c>
      <c r="G139" s="793">
        <f t="shared" si="50"/>
        <v>5.4490405963574656E-3</v>
      </c>
      <c r="H139" s="793">
        <f t="shared" si="50"/>
        <v>5.9597402608140924E-3</v>
      </c>
      <c r="I139" s="793">
        <f t="shared" si="50"/>
        <v>1.7677279750026884E-3</v>
      </c>
      <c r="J139" s="793">
        <f t="shared" si="50"/>
        <v>2.5649386303960575E-3</v>
      </c>
      <c r="K139" s="793">
        <f t="shared" si="50"/>
        <v>1.7677279750026884E-3</v>
      </c>
      <c r="L139" s="793">
        <f t="shared" si="50"/>
        <v>7.6254932255017931E-3</v>
      </c>
      <c r="M139" s="793">
        <f t="shared" si="50"/>
        <v>4.3326666053987465E-3</v>
      </c>
      <c r="N139" s="793">
        <f t="shared" si="50"/>
        <v>5.545813254910395E-3</v>
      </c>
      <c r="O139" s="793">
        <f t="shared" si="50"/>
        <v>4.3326666053987465E-3</v>
      </c>
      <c r="P139" s="793">
        <f t="shared" si="50"/>
        <v>5.7473321045431406E-3</v>
      </c>
      <c r="Q139" s="793">
        <f t="shared" si="50"/>
        <v>4.0829830833525784E-3</v>
      </c>
      <c r="R139" s="794">
        <f t="shared" si="50"/>
        <v>5.74884018136043E-3</v>
      </c>
    </row>
    <row r="140" spans="1:18" x14ac:dyDescent="0.25">
      <c r="A140" s="791">
        <v>2031</v>
      </c>
      <c r="B140" s="792">
        <f t="shared" si="50"/>
        <v>2.9846163156993389E-3</v>
      </c>
      <c r="C140" s="793">
        <f t="shared" si="50"/>
        <v>2.8983487669472044E-4</v>
      </c>
      <c r="D140" s="793">
        <f t="shared" si="50"/>
        <v>1.6674741902986574E-2</v>
      </c>
      <c r="E140" s="793">
        <f t="shared" si="50"/>
        <v>5.7683207837784219E-3</v>
      </c>
      <c r="F140" s="793">
        <f t="shared" si="50"/>
        <v>1.4859194339013214E-2</v>
      </c>
      <c r="G140" s="793">
        <f t="shared" si="50"/>
        <v>5.7683207837784219E-3</v>
      </c>
      <c r="H140" s="793">
        <f t="shared" si="50"/>
        <v>6.0016428534637066E-3</v>
      </c>
      <c r="I140" s="793">
        <f t="shared" si="50"/>
        <v>1.793031538176362E-3</v>
      </c>
      <c r="J140" s="793">
        <f t="shared" si="50"/>
        <v>2.6016536044127605E-3</v>
      </c>
      <c r="K140" s="793">
        <f t="shared" si="50"/>
        <v>1.793031538176362E-3</v>
      </c>
      <c r="L140" s="793">
        <f t="shared" si="50"/>
        <v>7.7346458509568554E-3</v>
      </c>
      <c r="M140" s="793">
        <f t="shared" si="50"/>
        <v>4.3946851425891225E-3</v>
      </c>
      <c r="N140" s="793">
        <f t="shared" si="50"/>
        <v>5.6251969825140769E-3</v>
      </c>
      <c r="O140" s="793">
        <f t="shared" si="50"/>
        <v>4.3946851425891225E-3</v>
      </c>
      <c r="P140" s="793">
        <f t="shared" si="50"/>
        <v>5.7540441424072013E-3</v>
      </c>
      <c r="Q140" s="793">
        <f t="shared" si="50"/>
        <v>4.0880808568731705E-3</v>
      </c>
      <c r="R140" s="794">
        <f t="shared" si="50"/>
        <v>5.7560178464774242E-3</v>
      </c>
    </row>
    <row r="141" spans="1:18" x14ac:dyDescent="0.25">
      <c r="A141" s="791">
        <v>2032</v>
      </c>
      <c r="B141" s="792">
        <f t="shared" si="50"/>
        <v>3.114838383785797E-3</v>
      </c>
      <c r="C141" s="793">
        <f t="shared" si="50"/>
        <v>3.0239666989927616E-4</v>
      </c>
      <c r="D141" s="793">
        <f t="shared" si="50"/>
        <v>1.717712717607308E-2</v>
      </c>
      <c r="E141" s="793">
        <f t="shared" si="50"/>
        <v>6.1462085182921993E-3</v>
      </c>
      <c r="F141" s="793">
        <f t="shared" si="50"/>
        <v>1.5832633143120705E-2</v>
      </c>
      <c r="G141" s="793">
        <f t="shared" si="50"/>
        <v>6.1462085182921993E-3</v>
      </c>
      <c r="H141" s="793">
        <f t="shared" si="50"/>
        <v>6.0493180713163553E-3</v>
      </c>
      <c r="I141" s="793">
        <f t="shared" si="50"/>
        <v>1.8229127456431966E-3</v>
      </c>
      <c r="J141" s="793">
        <f t="shared" si="50"/>
        <v>2.645010650541109E-3</v>
      </c>
      <c r="K141" s="793">
        <f t="shared" si="50"/>
        <v>1.8229127456431966E-3</v>
      </c>
      <c r="L141" s="793">
        <f t="shared" si="50"/>
        <v>7.8635451772843777E-3</v>
      </c>
      <c r="M141" s="793">
        <f t="shared" si="50"/>
        <v>4.4679233961843062E-3</v>
      </c>
      <c r="N141" s="793">
        <f t="shared" si="50"/>
        <v>5.7189419471159108E-3</v>
      </c>
      <c r="O141" s="793">
        <f t="shared" si="50"/>
        <v>4.4679233961843062E-3</v>
      </c>
      <c r="P141" s="793">
        <f t="shared" si="50"/>
        <v>5.7618506624326328E-3</v>
      </c>
      <c r="Q141" s="793">
        <f t="shared" si="50"/>
        <v>4.0940281371098638E-3</v>
      </c>
      <c r="R141" s="794">
        <f t="shared" si="50"/>
        <v>5.7643916170506881E-3</v>
      </c>
    </row>
    <row r="142" spans="1:18" x14ac:dyDescent="0.25">
      <c r="A142" s="791">
        <v>2033</v>
      </c>
      <c r="B142" s="792">
        <f t="shared" si="50"/>
        <v>3.2661101149419522E-3</v>
      </c>
      <c r="C142" s="793">
        <f t="shared" si="50"/>
        <v>3.1698416288667569E-4</v>
      </c>
      <c r="D142" s="793">
        <f t="shared" si="50"/>
        <v>1.7764232022790791E-2</v>
      </c>
      <c r="E142" s="793">
        <f t="shared" si="50"/>
        <v>6.5909549752173335E-3</v>
      </c>
      <c r="F142" s="793">
        <f t="shared" si="50"/>
        <v>1.6978300016159849E-2</v>
      </c>
      <c r="G142" s="793">
        <f t="shared" si="50"/>
        <v>6.5909549752173335E-3</v>
      </c>
      <c r="H142" s="793">
        <f t="shared" si="50"/>
        <v>6.1033812200475103E-3</v>
      </c>
      <c r="I142" s="793">
        <f t="shared" si="50"/>
        <v>1.8580070768172688E-3</v>
      </c>
      <c r="J142" s="793">
        <f t="shared" si="50"/>
        <v>2.695931836950547E-3</v>
      </c>
      <c r="K142" s="793">
        <f t="shared" si="50"/>
        <v>1.8580070768172688E-3</v>
      </c>
      <c r="L142" s="793">
        <f t="shared" si="50"/>
        <v>8.0149324882313553E-3</v>
      </c>
      <c r="M142" s="793">
        <f t="shared" si="50"/>
        <v>4.5539389137678162E-3</v>
      </c>
      <c r="N142" s="793">
        <f t="shared" si="50"/>
        <v>5.8290418096228038E-3</v>
      </c>
      <c r="O142" s="793">
        <f t="shared" si="50"/>
        <v>4.5539389137678162E-3</v>
      </c>
      <c r="P142" s="793">
        <f t="shared" si="50"/>
        <v>5.7708890807234327E-3</v>
      </c>
      <c r="Q142" s="793">
        <f t="shared" si="50"/>
        <v>4.1009338498922852E-3</v>
      </c>
      <c r="R142" s="794">
        <f t="shared" si="50"/>
        <v>5.7741148606483376E-3</v>
      </c>
    </row>
    <row r="143" spans="1:18" x14ac:dyDescent="0.25">
      <c r="A143" s="791">
        <v>2034</v>
      </c>
      <c r="B143" s="792">
        <f t="shared" si="50"/>
        <v>3.4410520931737226E-3</v>
      </c>
      <c r="C143" s="793">
        <f t="shared" si="50"/>
        <v>3.3384896277089478E-4</v>
      </c>
      <c r="D143" s="793">
        <f t="shared" si="50"/>
        <v>1.8447045069623722E-2</v>
      </c>
      <c r="E143" s="793">
        <f t="shared" si="50"/>
        <v>7.1116442294366627E-3</v>
      </c>
      <c r="F143" s="793">
        <f t="shared" si="50"/>
        <v>1.8319595535028842E-2</v>
      </c>
      <c r="G143" s="793">
        <f t="shared" si="50"/>
        <v>7.1116442294366627E-3</v>
      </c>
      <c r="H143" s="793">
        <f t="shared" si="50"/>
        <v>6.1644950188976021E-3</v>
      </c>
      <c r="I143" s="793">
        <f t="shared" si="50"/>
        <v>1.8990132929981279E-3</v>
      </c>
      <c r="J143" s="793">
        <f t="shared" si="50"/>
        <v>2.7554310525855189E-3</v>
      </c>
      <c r="K143" s="793">
        <f t="shared" si="50"/>
        <v>1.8990132929981279E-3</v>
      </c>
      <c r="L143" s="793">
        <f t="shared" si="50"/>
        <v>8.1918220482272187E-3</v>
      </c>
      <c r="M143" s="793">
        <f t="shared" si="50"/>
        <v>4.6544443455836474E-3</v>
      </c>
      <c r="N143" s="793">
        <f t="shared" si="50"/>
        <v>5.9576887623470683E-3</v>
      </c>
      <c r="O143" s="793">
        <f t="shared" si="50"/>
        <v>4.6544443455836474E-3</v>
      </c>
      <c r="P143" s="793">
        <f t="shared" si="50"/>
        <v>5.7813092289877854E-3</v>
      </c>
      <c r="Q143" s="793">
        <f t="shared" si="50"/>
        <v>4.1089169652955343E-3</v>
      </c>
      <c r="R143" s="794">
        <f t="shared" si="50"/>
        <v>5.7853550871361115E-3</v>
      </c>
    </row>
    <row r="144" spans="1:18" x14ac:dyDescent="0.25">
      <c r="A144" s="791">
        <v>2035</v>
      </c>
      <c r="B144" s="792">
        <f t="shared" si="50"/>
        <v>3.6425197375815595E-3</v>
      </c>
      <c r="C144" s="793">
        <f t="shared" si="50"/>
        <v>3.5326517305635908E-4</v>
      </c>
      <c r="D144" s="793">
        <f t="shared" si="50"/>
        <v>1.9237579581369506E-2</v>
      </c>
      <c r="E144" s="793">
        <f t="shared" si="50"/>
        <v>7.7182463456056324E-3</v>
      </c>
      <c r="F144" s="793">
        <f t="shared" si="50"/>
        <v>1.9882202586280106E-2</v>
      </c>
      <c r="G144" s="793">
        <f t="shared" si="50"/>
        <v>7.7182463456056324E-3</v>
      </c>
      <c r="H144" s="793">
        <f t="shared" si="50"/>
        <v>6.2333719257279862E-3</v>
      </c>
      <c r="I144" s="793">
        <f t="shared" si="50"/>
        <v>1.9466974183798393E-3</v>
      </c>
      <c r="J144" s="793">
        <f t="shared" si="50"/>
        <v>2.8246197835315318E-3</v>
      </c>
      <c r="K144" s="793">
        <f t="shared" si="50"/>
        <v>1.9466974183798393E-3</v>
      </c>
      <c r="L144" s="793">
        <f t="shared" si="50"/>
        <v>8.3975182753640125E-3</v>
      </c>
      <c r="M144" s="793">
        <f t="shared" si="50"/>
        <v>4.771317201911371E-3</v>
      </c>
      <c r="N144" s="793">
        <f t="shared" si="50"/>
        <v>6.107286018446555E-3</v>
      </c>
      <c r="O144" s="793">
        <f t="shared" si="50"/>
        <v>4.771317201911371E-3</v>
      </c>
      <c r="P144" s="793">
        <f t="shared" si="50"/>
        <v>5.7932740653134727E-3</v>
      </c>
      <c r="Q144" s="793">
        <f t="shared" si="50"/>
        <v>4.1181070841503683E-3</v>
      </c>
      <c r="R144" s="794">
        <f t="shared" si="50"/>
        <v>5.7982947744837192E-3</v>
      </c>
    </row>
    <row r="145" spans="1:19" x14ac:dyDescent="0.25">
      <c r="A145" s="791">
        <v>2036</v>
      </c>
      <c r="B145" s="792">
        <f t="shared" si="50"/>
        <v>3.8736166396169118E-3</v>
      </c>
      <c r="C145" s="793">
        <f t="shared" si="50"/>
        <v>3.7553066851918316E-4</v>
      </c>
      <c r="D145" s="793">
        <f t="shared" si="50"/>
        <v>2.014893394283588E-2</v>
      </c>
      <c r="E145" s="793">
        <f t="shared" si="50"/>
        <v>8.4216720042359413E-3</v>
      </c>
      <c r="F145" s="793">
        <f t="shared" si="50"/>
        <v>2.1694227082911782E-2</v>
      </c>
      <c r="G145" s="793">
        <f t="shared" si="50"/>
        <v>8.4216720042359413E-3</v>
      </c>
      <c r="H145" s="793">
        <f t="shared" si="50"/>
        <v>6.3107765142047844E-3</v>
      </c>
      <c r="I145" s="793">
        <f t="shared" si="50"/>
        <v>2.0018968347718679E-3</v>
      </c>
      <c r="J145" s="793">
        <f t="shared" si="50"/>
        <v>2.9047130543748672E-3</v>
      </c>
      <c r="K145" s="793">
        <f t="shared" si="50"/>
        <v>2.0018968347718679E-3</v>
      </c>
      <c r="L145" s="793">
        <f t="shared" si="50"/>
        <v>8.635633404898254E-3</v>
      </c>
      <c r="M145" s="793">
        <f t="shared" si="50"/>
        <v>4.9066098891467355E-3</v>
      </c>
      <c r="N145" s="793">
        <f t="shared" si="50"/>
        <v>6.2804606581078216E-3</v>
      </c>
      <c r="O145" s="793">
        <f t="shared" si="50"/>
        <v>4.9066098891467355E-3</v>
      </c>
      <c r="P145" s="793">
        <f t="shared" si="50"/>
        <v>5.8069604034708218E-3</v>
      </c>
      <c r="Q145" s="793">
        <f t="shared" si="50"/>
        <v>4.1286450401384111E-3</v>
      </c>
      <c r="R145" s="794">
        <f t="shared" si="50"/>
        <v>5.8131322165148828E-3</v>
      </c>
    </row>
    <row r="146" spans="1:19" x14ac:dyDescent="0.25">
      <c r="A146" s="791">
        <v>2037</v>
      </c>
      <c r="B146" s="792">
        <f t="shared" si="50"/>
        <v>4.1377082453145936E-3</v>
      </c>
      <c r="C146" s="793">
        <f t="shared" si="50"/>
        <v>4.0096840299418655E-4</v>
      </c>
      <c r="D146" s="793">
        <f t="shared" si="50"/>
        <v>2.1195353764638106E-2</v>
      </c>
      <c r="E146" s="793">
        <f t="shared" si="50"/>
        <v>9.2338286579507507E-3</v>
      </c>
      <c r="F146" s="793">
        <f t="shared" si="50"/>
        <v>2.3786342622881131E-2</v>
      </c>
      <c r="G146" s="793">
        <f t="shared" si="50"/>
        <v>9.2338286579507507E-3</v>
      </c>
      <c r="H146" s="793">
        <f t="shared" si="50"/>
        <v>6.3975279029594928E-3</v>
      </c>
      <c r="I146" s="793">
        <f t="shared" si="50"/>
        <v>2.0655244896146687E-3</v>
      </c>
      <c r="J146" s="793">
        <f t="shared" si="50"/>
        <v>2.9970355339506956E-3</v>
      </c>
      <c r="K146" s="793">
        <f t="shared" si="50"/>
        <v>2.0655244896146687E-3</v>
      </c>
      <c r="L146" s="793">
        <f t="shared" si="50"/>
        <v>8.9101056414750412E-3</v>
      </c>
      <c r="M146" s="793">
        <f t="shared" si="50"/>
        <v>5.0625600235653647E-3</v>
      </c>
      <c r="N146" s="793">
        <f t="shared" si="50"/>
        <v>6.4800768301636665E-3</v>
      </c>
      <c r="O146" s="793">
        <f t="shared" si="50"/>
        <v>5.0625600235653647E-3</v>
      </c>
      <c r="P146" s="793">
        <f t="shared" si="50"/>
        <v>5.8225596606809801E-3</v>
      </c>
      <c r="Q146" s="793">
        <f t="shared" si="50"/>
        <v>4.1406835174190339E-3</v>
      </c>
      <c r="R146" s="794">
        <f t="shared" si="50"/>
        <v>5.830082392525999E-3</v>
      </c>
    </row>
    <row r="147" spans="1:19" x14ac:dyDescent="0.25">
      <c r="A147" s="791">
        <v>2038</v>
      </c>
      <c r="B147" s="792">
        <f t="shared" ref="B147:R150" si="51">B$4/B125</f>
        <v>4.4384358813518649E-3</v>
      </c>
      <c r="C147" s="793">
        <f t="shared" si="51"/>
        <v>4.2992774995829797E-4</v>
      </c>
      <c r="D147" s="793">
        <f t="shared" si="51"/>
        <v>2.2392295607486547E-2</v>
      </c>
      <c r="E147" s="793">
        <f t="shared" si="51"/>
        <v>1.0167678212403414E-2</v>
      </c>
      <c r="F147" s="793">
        <f t="shared" si="51"/>
        <v>2.6191939075151192E-2</v>
      </c>
      <c r="G147" s="793">
        <f t="shared" si="51"/>
        <v>1.0167678212403414E-2</v>
      </c>
      <c r="H147" s="793">
        <f t="shared" si="51"/>
        <v>6.4945022365793786E-3</v>
      </c>
      <c r="I147" s="793">
        <f t="shared" si="51"/>
        <v>2.1385732168870465E-3</v>
      </c>
      <c r="J147" s="793">
        <f t="shared" si="51"/>
        <v>3.1030278048949302E-3</v>
      </c>
      <c r="K147" s="793">
        <f t="shared" si="51"/>
        <v>2.1385732168870465E-3</v>
      </c>
      <c r="L147" s="793">
        <f t="shared" si="51"/>
        <v>9.2252177983362781E-3</v>
      </c>
      <c r="M147" s="793">
        <f t="shared" si="51"/>
        <v>5.2416010217819766E-3</v>
      </c>
      <c r="N147" s="793">
        <f t="shared" si="51"/>
        <v>6.7092493078809295E-3</v>
      </c>
      <c r="O147" s="793">
        <f t="shared" si="51"/>
        <v>5.2416010217819766E-3</v>
      </c>
      <c r="P147" s="793">
        <f t="shared" si="51"/>
        <v>5.8402786237892823E-3</v>
      </c>
      <c r="Q147" s="793">
        <f t="shared" si="51"/>
        <v>4.1543876837363478E-3</v>
      </c>
      <c r="R147" s="794">
        <f t="shared" si="51"/>
        <v>5.8493778587007782E-3</v>
      </c>
    </row>
    <row r="148" spans="1:19" x14ac:dyDescent="0.25">
      <c r="A148" s="791">
        <v>2039</v>
      </c>
      <c r="B148" s="792">
        <f t="shared" si="51"/>
        <v>4.779731123820549E-3</v>
      </c>
      <c r="C148" s="793">
        <f t="shared" si="51"/>
        <v>4.627858758043281E-4</v>
      </c>
      <c r="D148" s="793">
        <f t="shared" si="51"/>
        <v>2.3756492319533033E-2</v>
      </c>
      <c r="E148" s="793">
        <f t="shared" si="51"/>
        <v>1.1237296226535945E-2</v>
      </c>
      <c r="F148" s="793">
        <f t="shared" si="51"/>
        <v>2.8947275079556592E-2</v>
      </c>
      <c r="G148" s="793">
        <f t="shared" si="51"/>
        <v>1.1237296226535945E-2</v>
      </c>
      <c r="H148" s="793">
        <f t="shared" si="51"/>
        <v>6.6026352182845562E-3</v>
      </c>
      <c r="I148" s="793">
        <f t="shared" si="51"/>
        <v>2.2221201705156148E-3</v>
      </c>
      <c r="J148" s="793">
        <f t="shared" si="51"/>
        <v>3.2242527964344214E-3</v>
      </c>
      <c r="K148" s="793">
        <f t="shared" si="51"/>
        <v>2.2221201705156148E-3</v>
      </c>
      <c r="L148" s="793">
        <f t="shared" si="51"/>
        <v>9.585616421832064E-3</v>
      </c>
      <c r="M148" s="793">
        <f t="shared" si="51"/>
        <v>5.4463729669500362E-3</v>
      </c>
      <c r="N148" s="793">
        <f t="shared" si="51"/>
        <v>6.9713573976960463E-3</v>
      </c>
      <c r="O148" s="793">
        <f t="shared" si="51"/>
        <v>5.4463729669500362E-3</v>
      </c>
      <c r="P148" s="793">
        <f t="shared" si="51"/>
        <v>5.8603402337852753E-3</v>
      </c>
      <c r="Q148" s="793">
        <f t="shared" si="51"/>
        <v>4.1699358389562721E-3</v>
      </c>
      <c r="R148" s="794">
        <f t="shared" si="51"/>
        <v>5.8712696612504304E-3</v>
      </c>
    </row>
    <row r="149" spans="1:19" x14ac:dyDescent="0.25">
      <c r="A149" s="791">
        <v>2040</v>
      </c>
      <c r="B149" s="792">
        <f t="shared" si="51"/>
        <v>5.1658305086320815E-3</v>
      </c>
      <c r="C149" s="793">
        <f t="shared" si="51"/>
        <v>4.9994914570228408E-4</v>
      </c>
      <c r="D149" s="793">
        <f t="shared" si="51"/>
        <v>2.5306019981514521E-2</v>
      </c>
      <c r="E149" s="793">
        <f t="shared" si="51"/>
        <v>1.2457932627025317E-2</v>
      </c>
      <c r="F149" s="793">
        <f t="shared" si="51"/>
        <v>3.2091634447217215E-2</v>
      </c>
      <c r="G149" s="793">
        <f t="shared" si="51"/>
        <v>1.2457932627025317E-2</v>
      </c>
      <c r="H149" s="793">
        <f t="shared" si="51"/>
        <v>6.7229246941522764E-3</v>
      </c>
      <c r="I149" s="793">
        <f t="shared" si="51"/>
        <v>2.3173313699091673E-3</v>
      </c>
      <c r="J149" s="793">
        <f t="shared" si="51"/>
        <v>3.3624023798682037E-3</v>
      </c>
      <c r="K149" s="793">
        <f t="shared" si="51"/>
        <v>2.3173313699091673E-3</v>
      </c>
      <c r="L149" s="793">
        <f t="shared" si="51"/>
        <v>9.9963313996081736E-3</v>
      </c>
      <c r="M149" s="793">
        <f t="shared" si="51"/>
        <v>5.6797337497773723E-3</v>
      </c>
      <c r="N149" s="793">
        <f t="shared" si="51"/>
        <v>7.2700591997150359E-3</v>
      </c>
      <c r="O149" s="793">
        <f t="shared" si="51"/>
        <v>5.6797337497773723E-3</v>
      </c>
      <c r="P149" s="793">
        <f t="shared" si="51"/>
        <v>5.882984388612714E-3</v>
      </c>
      <c r="Q149" s="793">
        <f t="shared" si="51"/>
        <v>4.1875200789851718E-3</v>
      </c>
      <c r="R149" s="794">
        <f t="shared" si="51"/>
        <v>5.8960282712111215E-3</v>
      </c>
    </row>
    <row r="150" spans="1:19" ht="15.75" thickBot="1" x14ac:dyDescent="0.3">
      <c r="A150" s="795">
        <v>2041</v>
      </c>
      <c r="B150" s="796">
        <f t="shared" si="51"/>
        <v>5.6012905825069854E-3</v>
      </c>
      <c r="C150" s="797">
        <f t="shared" si="51"/>
        <v>5.4185456194840126E-4</v>
      </c>
      <c r="D150" s="797">
        <f t="shared" si="51"/>
        <v>2.7060366454591395E-2</v>
      </c>
      <c r="E150" s="797">
        <f t="shared" si="51"/>
        <v>1.3846073931928257E-2</v>
      </c>
      <c r="F150" s="797">
        <f t="shared" si="51"/>
        <v>3.5667486448647187E-2</v>
      </c>
      <c r="G150" s="797">
        <f t="shared" si="51"/>
        <v>1.3846073931928257E-2</v>
      </c>
      <c r="H150" s="797">
        <f t="shared" si="51"/>
        <v>6.8564332887525586E-3</v>
      </c>
      <c r="I150" s="797">
        <f t="shared" si="51"/>
        <v>2.4254663572525212E-3</v>
      </c>
      <c r="J150" s="797">
        <f t="shared" si="51"/>
        <v>3.5193041262095407E-3</v>
      </c>
      <c r="K150" s="797">
        <f t="shared" si="51"/>
        <v>2.4254663572525212E-3</v>
      </c>
      <c r="L150" s="797">
        <f t="shared" si="51"/>
        <v>1.0462796050893229E-2</v>
      </c>
      <c r="M150" s="797">
        <f t="shared" si="51"/>
        <v>5.9447704834620632E-3</v>
      </c>
      <c r="N150" s="797">
        <f t="shared" si="51"/>
        <v>7.6093062188314397E-3</v>
      </c>
      <c r="O150" s="797">
        <f t="shared" si="51"/>
        <v>5.9447704834620632E-3</v>
      </c>
      <c r="P150" s="797">
        <f t="shared" si="51"/>
        <v>5.9084687642144548E-3</v>
      </c>
      <c r="Q150" s="797">
        <f t="shared" si="51"/>
        <v>4.2073469750229719E-3</v>
      </c>
      <c r="R150" s="798">
        <f t="shared" si="51"/>
        <v>5.9239445408323446E-3</v>
      </c>
    </row>
    <row r="152" spans="1:19" ht="15.75" thickBot="1" x14ac:dyDescent="0.3">
      <c r="A152" s="901" t="s">
        <v>626</v>
      </c>
      <c r="B152" s="901"/>
      <c r="C152" s="901"/>
      <c r="D152" s="901"/>
      <c r="E152" s="901"/>
      <c r="F152" s="901"/>
      <c r="G152" s="901"/>
      <c r="H152" s="901"/>
      <c r="I152" s="901"/>
      <c r="J152" s="901"/>
      <c r="K152" s="901"/>
      <c r="L152" s="901"/>
      <c r="M152" s="901"/>
      <c r="N152" s="901"/>
      <c r="O152" s="901"/>
      <c r="P152" s="901"/>
      <c r="Q152" s="901"/>
      <c r="R152" s="901"/>
      <c r="S152" s="732" t="s">
        <v>214</v>
      </c>
    </row>
    <row r="153" spans="1:19" x14ac:dyDescent="0.25">
      <c r="A153" s="787">
        <v>2022</v>
      </c>
      <c r="B153" s="788">
        <f t="shared" ref="B153:B172" si="52">B9*(1-B$31/100)*B131</f>
        <v>7.0709531919635511</v>
      </c>
      <c r="C153" s="789">
        <f t="shared" ref="C153:R153" si="53">C9*(1-C$31/100)*C131</f>
        <v>0.68745378255201173</v>
      </c>
      <c r="D153" s="789">
        <f t="shared" si="53"/>
        <v>36.824386228139971</v>
      </c>
      <c r="E153" s="789">
        <f t="shared" si="53"/>
        <v>11.810058146922611</v>
      </c>
      <c r="F153" s="789">
        <f t="shared" si="53"/>
        <v>30.422709786472637</v>
      </c>
      <c r="G153" s="789">
        <f t="shared" si="53"/>
        <v>11.810058146922611</v>
      </c>
      <c r="H153" s="789">
        <f t="shared" si="53"/>
        <v>10.012099129712299</v>
      </c>
      <c r="I153" s="789">
        <f t="shared" si="53"/>
        <v>3.128037361875275</v>
      </c>
      <c r="J153" s="789">
        <f t="shared" si="53"/>
        <v>4.5387208780151056</v>
      </c>
      <c r="K153" s="789">
        <f t="shared" si="53"/>
        <v>3.128037361875275</v>
      </c>
      <c r="L153" s="789">
        <f t="shared" si="53"/>
        <v>13.493494502207069</v>
      </c>
      <c r="M153" s="789">
        <f t="shared" si="53"/>
        <v>7.6667582398903802</v>
      </c>
      <c r="N153" s="789">
        <f t="shared" si="53"/>
        <v>9.813450547059686</v>
      </c>
      <c r="O153" s="789">
        <f t="shared" si="53"/>
        <v>7.6667582398903802</v>
      </c>
      <c r="P153" s="789">
        <f t="shared" si="53"/>
        <v>5.003955257274435</v>
      </c>
      <c r="Q153" s="789">
        <f t="shared" si="53"/>
        <v>3.6404454319574846</v>
      </c>
      <c r="R153" s="799">
        <f t="shared" si="53"/>
        <v>5.1257471681961384</v>
      </c>
      <c r="S153" s="800">
        <f>SUM(B153:R153)</f>
        <v>171.84312340092694</v>
      </c>
    </row>
    <row r="154" spans="1:19" x14ac:dyDescent="0.25">
      <c r="A154" s="791">
        <v>2023</v>
      </c>
      <c r="B154" s="792">
        <f t="shared" si="52"/>
        <v>7.4634974573166328</v>
      </c>
      <c r="C154" s="793">
        <f t="shared" ref="C154:R154" si="54">C10*(1-C$31/100)*C132</f>
        <v>0.72549216457909138</v>
      </c>
      <c r="D154" s="793">
        <f t="shared" si="54"/>
        <v>38.797295416974613</v>
      </c>
      <c r="E154" s="793">
        <f t="shared" si="54"/>
        <v>12.587753494514036</v>
      </c>
      <c r="F154" s="793">
        <f t="shared" si="54"/>
        <v>32.426053001868155</v>
      </c>
      <c r="G154" s="793">
        <f t="shared" si="54"/>
        <v>12.587753494514036</v>
      </c>
      <c r="H154" s="793">
        <f t="shared" si="54"/>
        <v>10.382575309917135</v>
      </c>
      <c r="I154" s="793">
        <f t="shared" si="54"/>
        <v>3.2918809119126529</v>
      </c>
      <c r="J154" s="793">
        <f t="shared" si="54"/>
        <v>4.7764546565007118</v>
      </c>
      <c r="K154" s="793">
        <f t="shared" si="54"/>
        <v>3.2918809119126529</v>
      </c>
      <c r="L154" s="793">
        <f t="shared" si="54"/>
        <v>14.200270600407523</v>
      </c>
      <c r="M154" s="793">
        <f t="shared" si="54"/>
        <v>8.0683355684133655</v>
      </c>
      <c r="N154" s="793">
        <f t="shared" si="54"/>
        <v>10.327469527569107</v>
      </c>
      <c r="O154" s="793">
        <f t="shared" si="54"/>
        <v>8.0683355684133655</v>
      </c>
      <c r="P154" s="793">
        <f t="shared" si="54"/>
        <v>5.2200396922097436</v>
      </c>
      <c r="Q154" s="793">
        <f t="shared" si="54"/>
        <v>3.8021270216299521</v>
      </c>
      <c r="R154" s="801">
        <f t="shared" si="54"/>
        <v>5.3533948464549725</v>
      </c>
      <c r="S154" s="802">
        <f t="shared" ref="S154:S172" si="55">SUM(B154:R154)</f>
        <v>181.37060964510778</v>
      </c>
    </row>
    <row r="155" spans="1:19" x14ac:dyDescent="0.25">
      <c r="A155" s="791">
        <v>2024</v>
      </c>
      <c r="B155" s="792">
        <f t="shared" si="52"/>
        <v>7.8818131379791199</v>
      </c>
      <c r="C155" s="793">
        <f t="shared" ref="C155:R155" si="56">C11*(1-C$31/100)*C133</f>
        <v>0.76601842684049659</v>
      </c>
      <c r="D155" s="793">
        <f t="shared" si="56"/>
        <v>40.855114617998183</v>
      </c>
      <c r="E155" s="793">
        <f t="shared" si="56"/>
        <v>13.434336738947538</v>
      </c>
      <c r="F155" s="793">
        <f t="shared" si="56"/>
        <v>34.60685143952886</v>
      </c>
      <c r="G155" s="793">
        <f t="shared" si="56"/>
        <v>13.434336738947538</v>
      </c>
      <c r="H155" s="793">
        <f t="shared" si="56"/>
        <v>10.758862377456058</v>
      </c>
      <c r="I155" s="793">
        <f t="shared" si="56"/>
        <v>3.4594157028829837</v>
      </c>
      <c r="J155" s="793">
        <f t="shared" si="56"/>
        <v>5.019544353202761</v>
      </c>
      <c r="K155" s="793">
        <f t="shared" si="56"/>
        <v>3.4594157028829837</v>
      </c>
      <c r="L155" s="793">
        <f t="shared" si="56"/>
        <v>14.922969698710912</v>
      </c>
      <c r="M155" s="793">
        <f t="shared" si="56"/>
        <v>8.4789600560857448</v>
      </c>
      <c r="N155" s="793">
        <f t="shared" si="56"/>
        <v>10.853068871789754</v>
      </c>
      <c r="O155" s="793">
        <f t="shared" si="56"/>
        <v>8.4789600560857448</v>
      </c>
      <c r="P155" s="793">
        <f t="shared" si="56"/>
        <v>5.4365914364449033</v>
      </c>
      <c r="Q155" s="793">
        <f t="shared" si="56"/>
        <v>3.9641710462794286</v>
      </c>
      <c r="R155" s="801">
        <f t="shared" si="56"/>
        <v>5.5815528331614352</v>
      </c>
      <c r="S155" s="802">
        <f t="shared" si="55"/>
        <v>191.39198323522444</v>
      </c>
    </row>
    <row r="156" spans="1:19" x14ac:dyDescent="0.25">
      <c r="A156" s="791">
        <v>2025</v>
      </c>
      <c r="B156" s="792">
        <f t="shared" si="52"/>
        <v>8.3316871966851114</v>
      </c>
      <c r="C156" s="793">
        <f t="shared" ref="C156:R156" si="57">C12*(1-C$31/100)*C134</f>
        <v>0.80958937688229371</v>
      </c>
      <c r="D156" s="793">
        <f t="shared" si="57"/>
        <v>43.01807233241874</v>
      </c>
      <c r="E156" s="793">
        <f t="shared" si="57"/>
        <v>14.367379613416416</v>
      </c>
      <c r="F156" s="793">
        <f t="shared" si="57"/>
        <v>37.010369884160689</v>
      </c>
      <c r="G156" s="793">
        <f t="shared" si="57"/>
        <v>14.367379613416416</v>
      </c>
      <c r="H156" s="793">
        <f t="shared" si="57"/>
        <v>11.141974792125191</v>
      </c>
      <c r="I156" s="793">
        <f t="shared" si="57"/>
        <v>3.6315645379890378</v>
      </c>
      <c r="J156" s="793">
        <f t="shared" si="57"/>
        <v>5.26932893747429</v>
      </c>
      <c r="K156" s="793">
        <f t="shared" si="57"/>
        <v>3.6315645379890378</v>
      </c>
      <c r="L156" s="793">
        <f t="shared" si="57"/>
        <v>15.665572516815459</v>
      </c>
      <c r="M156" s="793">
        <f t="shared" si="57"/>
        <v>8.9008934754633291</v>
      </c>
      <c r="N156" s="793">
        <f t="shared" si="57"/>
        <v>11.39314364859306</v>
      </c>
      <c r="O156" s="793">
        <f t="shared" si="57"/>
        <v>8.9008934754633291</v>
      </c>
      <c r="P156" s="793">
        <f t="shared" si="57"/>
        <v>5.6537119997520247</v>
      </c>
      <c r="Q156" s="793">
        <f t="shared" si="57"/>
        <v>4.1266585493082353</v>
      </c>
      <c r="R156" s="801">
        <f t="shared" si="57"/>
        <v>5.8103352374259947</v>
      </c>
      <c r="S156" s="802">
        <f t="shared" si="55"/>
        <v>202.03011972537871</v>
      </c>
    </row>
    <row r="157" spans="1:19" x14ac:dyDescent="0.25">
      <c r="A157" s="791">
        <v>2026</v>
      </c>
      <c r="B157" s="792">
        <f t="shared" si="52"/>
        <v>8.8198957604016961</v>
      </c>
      <c r="C157" s="793">
        <f t="shared" ref="C157:R157" si="58">C13*(1-C$31/100)*C135</f>
        <v>0.85685669591119784</v>
      </c>
      <c r="D157" s="793">
        <f t="shared" si="58"/>
        <v>45.310056188372634</v>
      </c>
      <c r="E157" s="793">
        <f t="shared" si="58"/>
        <v>15.407846623507409</v>
      </c>
      <c r="F157" s="793">
        <f t="shared" si="58"/>
        <v>39.690612902155081</v>
      </c>
      <c r="G157" s="793">
        <f t="shared" si="58"/>
        <v>15.407846623507409</v>
      </c>
      <c r="H157" s="793">
        <f t="shared" si="58"/>
        <v>11.533063092838727</v>
      </c>
      <c r="I157" s="793">
        <f t="shared" si="58"/>
        <v>3.8094250107947811</v>
      </c>
      <c r="J157" s="793">
        <f t="shared" si="58"/>
        <v>5.5274009960551735</v>
      </c>
      <c r="K157" s="793">
        <f t="shared" si="58"/>
        <v>3.8094250107947811</v>
      </c>
      <c r="L157" s="793">
        <f t="shared" si="58"/>
        <v>16.432813772055919</v>
      </c>
      <c r="M157" s="793">
        <f t="shared" si="58"/>
        <v>9.3368260068499556</v>
      </c>
      <c r="N157" s="793">
        <f t="shared" si="58"/>
        <v>11.951137288767942</v>
      </c>
      <c r="O157" s="793">
        <f t="shared" si="58"/>
        <v>9.3368260068499556</v>
      </c>
      <c r="P157" s="793">
        <f t="shared" si="58"/>
        <v>5.8715196995263543</v>
      </c>
      <c r="Q157" s="793">
        <f t="shared" si="58"/>
        <v>4.2896843711674135</v>
      </c>
      <c r="R157" s="801">
        <f t="shared" si="58"/>
        <v>6.0398755946037186</v>
      </c>
      <c r="S157" s="802">
        <f t="shared" si="55"/>
        <v>213.4311116441601</v>
      </c>
    </row>
    <row r="158" spans="1:19" x14ac:dyDescent="0.25">
      <c r="A158" s="791">
        <v>2027</v>
      </c>
      <c r="B158" s="792">
        <f t="shared" si="52"/>
        <v>9.3543245023324513</v>
      </c>
      <c r="C158" s="793">
        <f t="shared" ref="C158:R158" si="59">C14*(1-C$31/100)*C136</f>
        <v>0.908578449887399</v>
      </c>
      <c r="D158" s="793">
        <f t="shared" si="59"/>
        <v>47.759083115361804</v>
      </c>
      <c r="E158" s="793">
        <f t="shared" si="59"/>
        <v>16.580559067054114</v>
      </c>
      <c r="F158" s="793">
        <f t="shared" si="59"/>
        <v>42.711520156731396</v>
      </c>
      <c r="G158" s="793">
        <f t="shared" si="59"/>
        <v>16.580559067054114</v>
      </c>
      <c r="H158" s="793">
        <f t="shared" si="59"/>
        <v>11.933427007363315</v>
      </c>
      <c r="I158" s="793">
        <f t="shared" si="59"/>
        <v>3.9942929764467512</v>
      </c>
      <c r="J158" s="793">
        <f t="shared" si="59"/>
        <v>5.7956407893541098</v>
      </c>
      <c r="K158" s="793">
        <f t="shared" si="59"/>
        <v>3.9942929764467512</v>
      </c>
      <c r="L158" s="793">
        <f t="shared" si="59"/>
        <v>17.230283427809514</v>
      </c>
      <c r="M158" s="793">
        <f t="shared" si="59"/>
        <v>9.7899337658008623</v>
      </c>
      <c r="N158" s="793">
        <f t="shared" si="59"/>
        <v>12.531115220225102</v>
      </c>
      <c r="O158" s="793">
        <f t="shared" si="59"/>
        <v>9.7899337658008623</v>
      </c>
      <c r="P158" s="793">
        <f t="shared" si="59"/>
        <v>6.0901516447059381</v>
      </c>
      <c r="Q158" s="793">
        <f t="shared" si="59"/>
        <v>4.453358821986761</v>
      </c>
      <c r="R158" s="801">
        <f t="shared" si="59"/>
        <v>6.2703292213573585</v>
      </c>
      <c r="S158" s="802">
        <f t="shared" si="55"/>
        <v>225.76738397571867</v>
      </c>
    </row>
    <row r="159" spans="1:19" x14ac:dyDescent="0.25">
      <c r="A159" s="791">
        <v>2028</v>
      </c>
      <c r="B159" s="792">
        <f t="shared" si="52"/>
        <v>9.94409821512075</v>
      </c>
      <c r="C159" s="793">
        <f t="shared" ref="C159:R159" si="60">C15*(1-C$31/100)*C137</f>
        <v>0.96563147692317719</v>
      </c>
      <c r="D159" s="793">
        <f t="shared" si="60"/>
        <v>50.397807339319989</v>
      </c>
      <c r="E159" s="793">
        <f t="shared" si="60"/>
        <v>17.914698680061736</v>
      </c>
      <c r="F159" s="793">
        <f t="shared" si="60"/>
        <v>46.148263799839029</v>
      </c>
      <c r="G159" s="793">
        <f t="shared" si="60"/>
        <v>17.914698680061736</v>
      </c>
      <c r="H159" s="793">
        <f t="shared" si="60"/>
        <v>12.344529360828613</v>
      </c>
      <c r="I159" s="793">
        <f t="shared" si="60"/>
        <v>4.1876879923858663</v>
      </c>
      <c r="J159" s="793">
        <f t="shared" si="60"/>
        <v>6.0762531654226306</v>
      </c>
      <c r="K159" s="793">
        <f t="shared" si="60"/>
        <v>4.1876879923858663</v>
      </c>
      <c r="L159" s="793">
        <f t="shared" si="60"/>
        <v>18.064536437742955</v>
      </c>
      <c r="M159" s="793">
        <f t="shared" si="60"/>
        <v>10.263941157808498</v>
      </c>
      <c r="N159" s="793">
        <f t="shared" si="60"/>
        <v>13.137844681994876</v>
      </c>
      <c r="O159" s="793">
        <f t="shared" si="60"/>
        <v>10.263941157808498</v>
      </c>
      <c r="P159" s="793">
        <f t="shared" si="60"/>
        <v>6.3097658667742786</v>
      </c>
      <c r="Q159" s="793">
        <f t="shared" si="60"/>
        <v>4.6178094814365895</v>
      </c>
      <c r="R159" s="801">
        <f t="shared" si="60"/>
        <v>6.5018757498627187</v>
      </c>
      <c r="S159" s="802">
        <f t="shared" si="55"/>
        <v>239.24107123577775</v>
      </c>
    </row>
    <row r="160" spans="1:19" x14ac:dyDescent="0.25">
      <c r="A160" s="791">
        <v>2029</v>
      </c>
      <c r="B160" s="792">
        <f t="shared" si="52"/>
        <v>10.599719891819756</v>
      </c>
      <c r="C160" s="793">
        <f t="shared" ref="C160:R160" si="61">C16*(1-C$31/100)*C138</f>
        <v>1.0290246810843859</v>
      </c>
      <c r="D160" s="793">
        <f t="shared" si="61"/>
        <v>53.26406756799458</v>
      </c>
      <c r="E160" s="793">
        <f t="shared" si="61"/>
        <v>19.444352428590658</v>
      </c>
      <c r="F160" s="793">
        <f t="shared" si="61"/>
        <v>50.08865185604953</v>
      </c>
      <c r="G160" s="793">
        <f t="shared" si="61"/>
        <v>19.444352428590658</v>
      </c>
      <c r="H160" s="793">
        <f t="shared" si="61"/>
        <v>12.768010805135715</v>
      </c>
      <c r="I160" s="793">
        <f t="shared" si="61"/>
        <v>4.3913808028290395</v>
      </c>
      <c r="J160" s="793">
        <f t="shared" si="61"/>
        <v>6.3718074393989994</v>
      </c>
      <c r="K160" s="793">
        <f t="shared" si="61"/>
        <v>4.3913808028290395</v>
      </c>
      <c r="L160" s="793">
        <f t="shared" si="61"/>
        <v>18.943211306321349</v>
      </c>
      <c r="M160" s="793">
        <f t="shared" si="61"/>
        <v>10.76318824222804</v>
      </c>
      <c r="N160" s="793">
        <f t="shared" si="61"/>
        <v>13.77688095005189</v>
      </c>
      <c r="O160" s="793">
        <f t="shared" si="61"/>
        <v>10.76318824222804</v>
      </c>
      <c r="P160" s="793">
        <f t="shared" si="61"/>
        <v>6.5305436027703747</v>
      </c>
      <c r="Q160" s="793">
        <f t="shared" si="61"/>
        <v>4.7831831301877648</v>
      </c>
      <c r="R160" s="801">
        <f t="shared" si="61"/>
        <v>6.734721847304372</v>
      </c>
      <c r="S160" s="802">
        <f t="shared" si="55"/>
        <v>254.08766602541419</v>
      </c>
    </row>
    <row r="161" spans="1:19" x14ac:dyDescent="0.25">
      <c r="A161" s="791">
        <v>2030</v>
      </c>
      <c r="B161" s="792">
        <f t="shared" si="52"/>
        <v>11.333219629804033</v>
      </c>
      <c r="C161" s="793">
        <f t="shared" ref="C161:R161" si="62">C17*(1-C$31/100)*C139</f>
        <v>1.0999132625599266</v>
      </c>
      <c r="D161" s="793">
        <f t="shared" si="62"/>
        <v>56.401474730011067</v>
      </c>
      <c r="E161" s="793">
        <f t="shared" si="62"/>
        <v>21.20909995907493</v>
      </c>
      <c r="F161" s="793">
        <f t="shared" si="62"/>
        <v>54.634641494577011</v>
      </c>
      <c r="G161" s="793">
        <f t="shared" si="62"/>
        <v>21.20909995907493</v>
      </c>
      <c r="H161" s="793">
        <f t="shared" si="62"/>
        <v>13.205705391306273</v>
      </c>
      <c r="I161" s="793">
        <f t="shared" si="62"/>
        <v>4.6074229409436134</v>
      </c>
      <c r="J161" s="793">
        <f t="shared" si="62"/>
        <v>6.68528034568289</v>
      </c>
      <c r="K161" s="793">
        <f t="shared" si="62"/>
        <v>4.6074229409436134</v>
      </c>
      <c r="L161" s="793">
        <f t="shared" si="62"/>
        <v>19.875157784462647</v>
      </c>
      <c r="M161" s="793">
        <f t="shared" si="62"/>
        <v>11.292703286626505</v>
      </c>
      <c r="N161" s="793">
        <f t="shared" si="62"/>
        <v>14.454660206881925</v>
      </c>
      <c r="O161" s="793">
        <f t="shared" si="62"/>
        <v>11.292703286626505</v>
      </c>
      <c r="P161" s="793">
        <f t="shared" si="62"/>
        <v>6.7526917352094369</v>
      </c>
      <c r="Q161" s="793">
        <f t="shared" si="62"/>
        <v>4.9496478173173193</v>
      </c>
      <c r="R161" s="801">
        <f t="shared" si="62"/>
        <v>6.9691041267827849</v>
      </c>
      <c r="S161" s="802">
        <f t="shared" si="55"/>
        <v>270.57994889788546</v>
      </c>
    </row>
    <row r="162" spans="1:19" x14ac:dyDescent="0.25">
      <c r="A162" s="791">
        <v>2031</v>
      </c>
      <c r="B162" s="792">
        <f t="shared" si="52"/>
        <v>12.158313671462457</v>
      </c>
      <c r="C162" s="793">
        <f t="shared" ref="C162:R162" si="63">C18*(1-C$31/100)*C140</f>
        <v>1.1796139140376933</v>
      </c>
      <c r="D162" s="793">
        <f t="shared" si="63"/>
        <v>59.86004162493505</v>
      </c>
      <c r="E162" s="793">
        <f t="shared" si="63"/>
        <v>23.254645212472298</v>
      </c>
      <c r="F162" s="793">
        <f t="shared" si="63"/>
        <v>59.903966067328632</v>
      </c>
      <c r="G162" s="793">
        <f t="shared" si="63"/>
        <v>23.254645212472298</v>
      </c>
      <c r="H162" s="793">
        <f t="shared" si="63"/>
        <v>13.659657006739078</v>
      </c>
      <c r="I162" s="793">
        <f t="shared" si="63"/>
        <v>4.8381785222969</v>
      </c>
      <c r="J162" s="793">
        <f t="shared" si="63"/>
        <v>7.0201021696072665</v>
      </c>
      <c r="K162" s="793">
        <f t="shared" si="63"/>
        <v>4.8381785222969</v>
      </c>
      <c r="L162" s="793">
        <f t="shared" si="63"/>
        <v>20.870574017751331</v>
      </c>
      <c r="M162" s="793">
        <f t="shared" si="63"/>
        <v>11.858280691904167</v>
      </c>
      <c r="N162" s="793">
        <f t="shared" si="63"/>
        <v>15.178599285637333</v>
      </c>
      <c r="O162" s="793">
        <f t="shared" si="63"/>
        <v>11.858280691904167</v>
      </c>
      <c r="P162" s="793">
        <f t="shared" si="63"/>
        <v>6.9764453937973316</v>
      </c>
      <c r="Q162" s="793">
        <f t="shared" si="63"/>
        <v>5.1173950679887232</v>
      </c>
      <c r="R162" s="801">
        <f t="shared" si="63"/>
        <v>7.2052922557281223</v>
      </c>
      <c r="S162" s="802">
        <f t="shared" si="55"/>
        <v>289.03220932835973</v>
      </c>
    </row>
    <row r="163" spans="1:19" x14ac:dyDescent="0.25">
      <c r="A163" s="791">
        <v>2032</v>
      </c>
      <c r="B163" s="792">
        <f t="shared" si="52"/>
        <v>13.090573894228751</v>
      </c>
      <c r="C163" s="793">
        <f t="shared" ref="C163:R163" si="64">C19*(1-C$31/100)*C141</f>
        <v>1.2696210130037819</v>
      </c>
      <c r="D163" s="793">
        <f t="shared" si="64"/>
        <v>63.69685583584171</v>
      </c>
      <c r="E163" s="793">
        <f t="shared" si="64"/>
        <v>25.633493700866641</v>
      </c>
      <c r="F163" s="793">
        <f t="shared" si="64"/>
        <v>66.031879773432465</v>
      </c>
      <c r="G163" s="793">
        <f t="shared" si="64"/>
        <v>25.633493700866641</v>
      </c>
      <c r="H163" s="793">
        <f t="shared" si="64"/>
        <v>14.13213669926701</v>
      </c>
      <c r="I163" s="793">
        <f t="shared" si="64"/>
        <v>5.086358302836909</v>
      </c>
      <c r="J163" s="793">
        <f t="shared" si="64"/>
        <v>7.3802061649006134</v>
      </c>
      <c r="K163" s="793">
        <f t="shared" si="64"/>
        <v>5.086358302836909</v>
      </c>
      <c r="L163" s="793">
        <f t="shared" si="64"/>
        <v>21.94115346321804</v>
      </c>
      <c r="M163" s="793">
        <f t="shared" si="64"/>
        <v>12.466564467737523</v>
      </c>
      <c r="N163" s="793">
        <f t="shared" si="64"/>
        <v>15.957202518704028</v>
      </c>
      <c r="O163" s="793">
        <f t="shared" si="64"/>
        <v>12.466564467737523</v>
      </c>
      <c r="P163" s="793">
        <f t="shared" si="64"/>
        <v>7.2020707238023753</v>
      </c>
      <c r="Q163" s="793">
        <f t="shared" si="64"/>
        <v>5.2866422357181264</v>
      </c>
      <c r="R163" s="801">
        <f t="shared" si="64"/>
        <v>7.4435922678911215</v>
      </c>
      <c r="S163" s="802">
        <f t="shared" si="55"/>
        <v>309.80476753289014</v>
      </c>
    </row>
    <row r="164" spans="1:19" x14ac:dyDescent="0.25">
      <c r="A164" s="791">
        <v>2033</v>
      </c>
      <c r="B164" s="792">
        <f t="shared" si="52"/>
        <v>14.14760806127118</v>
      </c>
      <c r="C164" s="793">
        <f t="shared" ref="C164:R164" si="65">C20*(1-C$31/100)*C142</f>
        <v>1.3716238395646341</v>
      </c>
      <c r="D164" s="793">
        <f t="shared" si="65"/>
        <v>67.976797250327238</v>
      </c>
      <c r="E164" s="793">
        <f t="shared" si="65"/>
        <v>28.405676938649641</v>
      </c>
      <c r="F164" s="793">
        <f t="shared" si="65"/>
        <v>73.173023793961463</v>
      </c>
      <c r="G164" s="793">
        <f t="shared" si="65"/>
        <v>28.405676938649641</v>
      </c>
      <c r="H164" s="793">
        <f t="shared" si="65"/>
        <v>14.625660909836048</v>
      </c>
      <c r="I164" s="793">
        <f t="shared" si="65"/>
        <v>5.3550560743473543</v>
      </c>
      <c r="J164" s="793">
        <f t="shared" si="65"/>
        <v>7.770081362778515</v>
      </c>
      <c r="K164" s="793">
        <f t="shared" si="65"/>
        <v>5.3550560743473543</v>
      </c>
      <c r="L164" s="793">
        <f t="shared" si="65"/>
        <v>23.100241889341529</v>
      </c>
      <c r="M164" s="793">
        <f t="shared" si="65"/>
        <v>13.12513743712587</v>
      </c>
      <c r="N164" s="793">
        <f t="shared" si="65"/>
        <v>16.800175919521113</v>
      </c>
      <c r="O164" s="793">
        <f t="shared" si="65"/>
        <v>13.12513743712587</v>
      </c>
      <c r="P164" s="793">
        <f t="shared" si="65"/>
        <v>7.4298678259292972</v>
      </c>
      <c r="Q164" s="793">
        <f t="shared" si="65"/>
        <v>5.457635003520962</v>
      </c>
      <c r="R164" s="801">
        <f t="shared" si="65"/>
        <v>7.684350084957515</v>
      </c>
      <c r="S164" s="802">
        <f t="shared" si="55"/>
        <v>333.30880684125532</v>
      </c>
    </row>
    <row r="165" spans="1:19" x14ac:dyDescent="0.25">
      <c r="A165" s="791">
        <v>2034</v>
      </c>
      <c r="B165" s="792">
        <f t="shared" si="52"/>
        <v>15.349251142973252</v>
      </c>
      <c r="C165" s="793">
        <f t="shared" ref="C165:R165" si="66">C21*(1-C$31/100)*C143</f>
        <v>1.4875248492789426</v>
      </c>
      <c r="D165" s="793">
        <f t="shared" si="66"/>
        <v>72.773301530532862</v>
      </c>
      <c r="E165" s="793">
        <f t="shared" si="66"/>
        <v>31.639525514172657</v>
      </c>
      <c r="F165" s="793">
        <f t="shared" si="66"/>
        <v>81.503417724508751</v>
      </c>
      <c r="G165" s="793">
        <f t="shared" si="66"/>
        <v>31.639525514172657</v>
      </c>
      <c r="H165" s="793">
        <f t="shared" si="66"/>
        <v>15.143010635558571</v>
      </c>
      <c r="I165" s="793">
        <f t="shared" si="66"/>
        <v>5.6477874700194581</v>
      </c>
      <c r="J165" s="793">
        <f t="shared" si="66"/>
        <v>8.1948288780674492</v>
      </c>
      <c r="K165" s="793">
        <f t="shared" si="66"/>
        <v>5.6477874700194581</v>
      </c>
      <c r="L165" s="793">
        <f t="shared" si="66"/>
        <v>24.363004772632959</v>
      </c>
      <c r="M165" s="793">
        <f t="shared" si="66"/>
        <v>13.84261634808691</v>
      </c>
      <c r="N165" s="793">
        <f t="shared" si="66"/>
        <v>17.718548925551243</v>
      </c>
      <c r="O165" s="793">
        <f t="shared" si="66"/>
        <v>13.84261634808691</v>
      </c>
      <c r="P165" s="793">
        <f t="shared" si="66"/>
        <v>7.6601738725221971</v>
      </c>
      <c r="Q165" s="793">
        <f t="shared" si="66"/>
        <v>5.6306500382169782</v>
      </c>
      <c r="R165" s="801">
        <f t="shared" si="66"/>
        <v>7.9279552538095048</v>
      </c>
      <c r="S165" s="802">
        <f t="shared" si="55"/>
        <v>360.01152628821075</v>
      </c>
    </row>
    <row r="166" spans="1:19" x14ac:dyDescent="0.25">
      <c r="A166" s="791">
        <v>2035</v>
      </c>
      <c r="B166" s="792">
        <f t="shared" si="52"/>
        <v>16.71776801818951</v>
      </c>
      <c r="C166" s="793">
        <f t="shared" ref="C166:R166" si="67">C22*(1-C$31/100)*C144</f>
        <v>1.619459030377268</v>
      </c>
      <c r="D166" s="793">
        <f t="shared" si="67"/>
        <v>78.169170867586018</v>
      </c>
      <c r="E166" s="793">
        <f t="shared" si="67"/>
        <v>35.412492281765083</v>
      </c>
      <c r="F166" s="793">
        <f t="shared" si="67"/>
        <v>91.222580117826837</v>
      </c>
      <c r="G166" s="793">
        <f t="shared" si="67"/>
        <v>35.412492281765083</v>
      </c>
      <c r="H166" s="793">
        <f t="shared" si="67"/>
        <v>15.687251544826051</v>
      </c>
      <c r="I166" s="793">
        <f t="shared" si="67"/>
        <v>5.9685312524938672</v>
      </c>
      <c r="J166" s="793">
        <f t="shared" si="67"/>
        <v>8.6602218173440431</v>
      </c>
      <c r="K166" s="793">
        <f t="shared" si="67"/>
        <v>5.9685312524938672</v>
      </c>
      <c r="L166" s="793">
        <f t="shared" si="67"/>
        <v>25.746605402914721</v>
      </c>
      <c r="M166" s="793">
        <f t="shared" si="67"/>
        <v>14.628753069837911</v>
      </c>
      <c r="N166" s="793">
        <f t="shared" si="67"/>
        <v>18.724803929392525</v>
      </c>
      <c r="O166" s="793">
        <f t="shared" si="67"/>
        <v>14.628753069837911</v>
      </c>
      <c r="P166" s="793">
        <f t="shared" si="67"/>
        <v>7.893366404905743</v>
      </c>
      <c r="Q166" s="793">
        <f t="shared" si="67"/>
        <v>5.8059978021558569</v>
      </c>
      <c r="R166" s="801">
        <f t="shared" si="67"/>
        <v>8.1748449054354477</v>
      </c>
      <c r="S166" s="802">
        <f t="shared" si="55"/>
        <v>390.44162304914767</v>
      </c>
    </row>
    <row r="167" spans="1:19" x14ac:dyDescent="0.25">
      <c r="A167" s="791">
        <v>2036</v>
      </c>
      <c r="B167" s="792">
        <f t="shared" si="52"/>
        <v>18.278067863152348</v>
      </c>
      <c r="C167" s="793">
        <f t="shared" ref="C167:R167" si="68">C23*(1-C$31/100)*C145</f>
        <v>1.7698143746421855</v>
      </c>
      <c r="D167" s="793">
        <f t="shared" si="68"/>
        <v>84.257433350881257</v>
      </c>
      <c r="E167" s="793">
        <f t="shared" si="68"/>
        <v>39.812027148243644</v>
      </c>
      <c r="F167" s="793">
        <f t="shared" si="68"/>
        <v>102.55578193387562</v>
      </c>
      <c r="G167" s="793">
        <f t="shared" si="68"/>
        <v>39.812027148243644</v>
      </c>
      <c r="H167" s="793">
        <f t="shared" si="68"/>
        <v>16.261755066101099</v>
      </c>
      <c r="I167" s="793">
        <f t="shared" si="68"/>
        <v>6.3217731564474748</v>
      </c>
      <c r="J167" s="793">
        <f t="shared" si="68"/>
        <v>9.172768893668886</v>
      </c>
      <c r="K167" s="793">
        <f t="shared" si="68"/>
        <v>6.3217731564474748</v>
      </c>
      <c r="L167" s="793">
        <f t="shared" si="68"/>
        <v>27.270394008204796</v>
      </c>
      <c r="M167" s="793">
        <f t="shared" si="68"/>
        <v>15.494542050116362</v>
      </c>
      <c r="N167" s="793">
        <f t="shared" si="68"/>
        <v>19.833013824148942</v>
      </c>
      <c r="O167" s="793">
        <f t="shared" si="68"/>
        <v>15.494542050116362</v>
      </c>
      <c r="P167" s="793">
        <f t="shared" si="68"/>
        <v>8.1298668166571222</v>
      </c>
      <c r="Q167" s="793">
        <f t="shared" si="68"/>
        <v>5.9840255266105018</v>
      </c>
      <c r="R167" s="801">
        <f t="shared" si="68"/>
        <v>8.4255079414675862</v>
      </c>
      <c r="S167" s="802">
        <f t="shared" si="55"/>
        <v>425.19511430902531</v>
      </c>
    </row>
    <row r="168" spans="1:19" x14ac:dyDescent="0.25">
      <c r="A168" s="791">
        <v>2037</v>
      </c>
      <c r="B168" s="792">
        <f t="shared" si="52"/>
        <v>20.057930534834014</v>
      </c>
      <c r="C168" s="793">
        <f t="shared" ref="C168:R168" si="69">C24*(1-C$31/100)*C146</f>
        <v>1.9412534911200932</v>
      </c>
      <c r="D168" s="793">
        <f t="shared" si="69"/>
        <v>91.142252277813768</v>
      </c>
      <c r="E168" s="793">
        <f t="shared" si="69"/>
        <v>44.936504922474448</v>
      </c>
      <c r="F168" s="793">
        <f t="shared" si="69"/>
        <v>115.75643668029417</v>
      </c>
      <c r="G168" s="793">
        <f t="shared" si="69"/>
        <v>44.936504922474448</v>
      </c>
      <c r="H168" s="793">
        <f t="shared" si="69"/>
        <v>16.870220471945085</v>
      </c>
      <c r="I168" s="793">
        <f t="shared" si="69"/>
        <v>6.7125523575312771</v>
      </c>
      <c r="J168" s="793">
        <f t="shared" si="69"/>
        <v>9.7397818521042048</v>
      </c>
      <c r="K168" s="793">
        <f t="shared" si="69"/>
        <v>6.7125523575312771</v>
      </c>
      <c r="L168" s="793">
        <f t="shared" si="69"/>
        <v>28.956108208958447</v>
      </c>
      <c r="M168" s="793">
        <f t="shared" si="69"/>
        <v>16.452334209635485</v>
      </c>
      <c r="N168" s="793">
        <f t="shared" si="69"/>
        <v>21.058987788333418</v>
      </c>
      <c r="O168" s="793">
        <f t="shared" si="69"/>
        <v>16.452334209635485</v>
      </c>
      <c r="P168" s="793">
        <f t="shared" si="69"/>
        <v>8.370144027584832</v>
      </c>
      <c r="Q168" s="793">
        <f t="shared" si="69"/>
        <v>6.1651203510701702</v>
      </c>
      <c r="R168" s="801">
        <f t="shared" si="69"/>
        <v>8.6804894543067981</v>
      </c>
      <c r="S168" s="802">
        <f t="shared" si="55"/>
        <v>464.94150811764729</v>
      </c>
    </row>
    <row r="169" spans="1:19" x14ac:dyDescent="0.25">
      <c r="A169" s="791">
        <v>2038</v>
      </c>
      <c r="B169" s="792">
        <f t="shared" si="52"/>
        <v>22.088245254531362</v>
      </c>
      <c r="C169" s="793">
        <f t="shared" ref="C169:R169" si="70">C25*(1-C$31/100)*C147</f>
        <v>2.1367363917374789</v>
      </c>
      <c r="D169" s="793">
        <f t="shared" si="70"/>
        <v>98.939886724929622</v>
      </c>
      <c r="E169" s="793">
        <f t="shared" si="70"/>
        <v>50.896207691178553</v>
      </c>
      <c r="F169" s="793">
        <f t="shared" si="70"/>
        <v>131.10863101247594</v>
      </c>
      <c r="G169" s="793">
        <f t="shared" si="70"/>
        <v>50.896207691178553</v>
      </c>
      <c r="H169" s="793">
        <f t="shared" si="70"/>
        <v>17.516697979776133</v>
      </c>
      <c r="I169" s="793">
        <f t="shared" si="70"/>
        <v>7.146510639206082</v>
      </c>
      <c r="J169" s="793">
        <f t="shared" si="70"/>
        <v>10.369446809828434</v>
      </c>
      <c r="K169" s="793">
        <f t="shared" si="70"/>
        <v>7.146510639206082</v>
      </c>
      <c r="L169" s="793">
        <f t="shared" si="70"/>
        <v>30.828085110300744</v>
      </c>
      <c r="M169" s="793">
        <f t="shared" si="70"/>
        <v>17.515957449034516</v>
      </c>
      <c r="N169" s="793">
        <f t="shared" si="70"/>
        <v>22.420425534764178</v>
      </c>
      <c r="O169" s="793">
        <f t="shared" si="70"/>
        <v>17.515957449034516</v>
      </c>
      <c r="P169" s="793">
        <f t="shared" si="70"/>
        <v>8.6147183531746574</v>
      </c>
      <c r="Q169" s="793">
        <f t="shared" si="70"/>
        <v>6.3497126326514763</v>
      </c>
      <c r="R169" s="801">
        <f t="shared" si="70"/>
        <v>8.9403953867732806</v>
      </c>
      <c r="S169" s="802">
        <f t="shared" si="55"/>
        <v>510.43033274978171</v>
      </c>
    </row>
    <row r="170" spans="1:19" x14ac:dyDescent="0.25">
      <c r="A170" s="791">
        <v>2039</v>
      </c>
      <c r="B170" s="792">
        <f t="shared" si="52"/>
        <v>24.403261896436309</v>
      </c>
      <c r="C170" s="793">
        <f t="shared" ref="C170:R170" si="71">C26*(1-C$31/100)*C148</f>
        <v>2.3595444777990791</v>
      </c>
      <c r="D170" s="793">
        <f t="shared" si="71"/>
        <v>107.7797046969584</v>
      </c>
      <c r="E170" s="793">
        <f t="shared" si="71"/>
        <v>57.814363178987207</v>
      </c>
      <c r="F170" s="793">
        <f t="shared" si="71"/>
        <v>148.92979954907102</v>
      </c>
      <c r="G170" s="793">
        <f t="shared" si="71"/>
        <v>57.814363178987207</v>
      </c>
      <c r="H170" s="793">
        <f t="shared" si="71"/>
        <v>18.205612890792029</v>
      </c>
      <c r="I170" s="793">
        <f t="shared" si="71"/>
        <v>7.6299443287721926</v>
      </c>
      <c r="J170" s="793">
        <f t="shared" si="71"/>
        <v>11.070899614296907</v>
      </c>
      <c r="K170" s="793">
        <f t="shared" si="71"/>
        <v>7.6299443287721926</v>
      </c>
      <c r="L170" s="793">
        <f t="shared" si="71"/>
        <v>32.913485339801618</v>
      </c>
      <c r="M170" s="793">
        <f t="shared" si="71"/>
        <v>18.700843943069099</v>
      </c>
      <c r="N170" s="793">
        <f t="shared" si="71"/>
        <v>23.937080247128449</v>
      </c>
      <c r="O170" s="793">
        <f t="shared" si="71"/>
        <v>18.700843943069099</v>
      </c>
      <c r="P170" s="793">
        <f t="shared" si="71"/>
        <v>8.8641655742478065</v>
      </c>
      <c r="Q170" s="793">
        <f t="shared" si="71"/>
        <v>6.538279429831432</v>
      </c>
      <c r="R170" s="801">
        <f t="shared" si="71"/>
        <v>9.2058974372026547</v>
      </c>
      <c r="S170" s="802">
        <f t="shared" si="55"/>
        <v>562.49803405522277</v>
      </c>
    </row>
    <row r="171" spans="1:19" x14ac:dyDescent="0.25">
      <c r="A171" s="791">
        <v>2040</v>
      </c>
      <c r="B171" s="792">
        <f t="shared" si="52"/>
        <v>27.040855184981456</v>
      </c>
      <c r="C171" s="793">
        <f t="shared" ref="C171:R171" si="72">C27*(1-C$31/100)*C149</f>
        <v>2.6133057562530144</v>
      </c>
      <c r="D171" s="793">
        <f t="shared" si="72"/>
        <v>117.80525016584056</v>
      </c>
      <c r="E171" s="793">
        <f t="shared" si="72"/>
        <v>65.828240545733436</v>
      </c>
      <c r="F171" s="793">
        <f t="shared" si="72"/>
        <v>169.57354764580936</v>
      </c>
      <c r="G171" s="793">
        <f t="shared" si="72"/>
        <v>65.828240545733436</v>
      </c>
      <c r="H171" s="793">
        <f t="shared" si="72"/>
        <v>18.941790788434165</v>
      </c>
      <c r="I171" s="793">
        <f t="shared" si="72"/>
        <v>8.1698590736466414</v>
      </c>
      <c r="J171" s="793">
        <f t="shared" si="72"/>
        <v>11.854305322546109</v>
      </c>
      <c r="K171" s="793">
        <f t="shared" si="72"/>
        <v>8.1698590736466414</v>
      </c>
      <c r="L171" s="793">
        <f t="shared" si="72"/>
        <v>35.242529337299246</v>
      </c>
      <c r="M171" s="793">
        <f t="shared" si="72"/>
        <v>20.024164396192756</v>
      </c>
      <c r="N171" s="793">
        <f t="shared" si="72"/>
        <v>25.630930427126724</v>
      </c>
      <c r="O171" s="793">
        <f t="shared" si="72"/>
        <v>20.024164396192756</v>
      </c>
      <c r="P171" s="793">
        <f t="shared" si="72"/>
        <v>9.1191212115613833</v>
      </c>
      <c r="Q171" s="793">
        <f t="shared" si="72"/>
        <v>6.7313481646932694</v>
      </c>
      <c r="R171" s="801">
        <f t="shared" si="72"/>
        <v>9.477738215888122</v>
      </c>
      <c r="S171" s="802">
        <f t="shared" si="55"/>
        <v>622.07525025157906</v>
      </c>
    </row>
    <row r="172" spans="1:19" ht="15.75" thickBot="1" x14ac:dyDescent="0.3">
      <c r="A172" s="795">
        <v>2041</v>
      </c>
      <c r="B172" s="796">
        <f t="shared" si="52"/>
        <v>30.042802103805343</v>
      </c>
      <c r="C172" s="797">
        <f t="shared" ref="C172:R172" si="73">C28*(1-C$31/100)*C150</f>
        <v>2.9020213145182918</v>
      </c>
      <c r="D172" s="797">
        <f t="shared" si="73"/>
        <v>129.17536530763746</v>
      </c>
      <c r="E172" s="797">
        <f t="shared" si="73"/>
        <v>75.090305069111949</v>
      </c>
      <c r="F172" s="797">
        <f t="shared" si="73"/>
        <v>193.43262585803237</v>
      </c>
      <c r="G172" s="797">
        <f t="shared" si="73"/>
        <v>75.090305069111949</v>
      </c>
      <c r="H172" s="797">
        <f t="shared" si="73"/>
        <v>19.730483817711686</v>
      </c>
      <c r="I172" s="797">
        <f t="shared" si="73"/>
        <v>8.7740275287067053</v>
      </c>
      <c r="J172" s="797">
        <f t="shared" si="73"/>
        <v>12.730941904397966</v>
      </c>
      <c r="K172" s="797">
        <f t="shared" si="73"/>
        <v>8.7740275287067053</v>
      </c>
      <c r="L172" s="797">
        <f t="shared" si="73"/>
        <v>37.848746202264216</v>
      </c>
      <c r="M172" s="797">
        <f t="shared" si="73"/>
        <v>21.504969433104677</v>
      </c>
      <c r="N172" s="797">
        <f t="shared" si="73"/>
        <v>27.526360874373982</v>
      </c>
      <c r="O172" s="797">
        <f t="shared" si="73"/>
        <v>21.504969433104677</v>
      </c>
      <c r="P172" s="797">
        <f t="shared" si="73"/>
        <v>9.3802850100668671</v>
      </c>
      <c r="Q172" s="797">
        <f t="shared" si="73"/>
        <v>6.9295004678628347</v>
      </c>
      <c r="R172" s="803">
        <f t="shared" si="73"/>
        <v>9.7567366587508708</v>
      </c>
      <c r="S172" s="804">
        <f t="shared" si="55"/>
        <v>690.19447358126831</v>
      </c>
    </row>
    <row r="173" spans="1:19" x14ac:dyDescent="0.25">
      <c r="A173" s="805"/>
      <c r="B173" s="806"/>
      <c r="C173" s="806"/>
      <c r="D173" s="806"/>
      <c r="E173" s="806"/>
      <c r="F173" s="806"/>
      <c r="G173" s="806"/>
      <c r="H173" s="806"/>
      <c r="I173" s="806"/>
      <c r="J173" s="806"/>
      <c r="K173" s="806"/>
      <c r="L173" s="806"/>
      <c r="M173" s="806"/>
      <c r="N173" s="806"/>
      <c r="O173" s="806"/>
      <c r="P173" s="806"/>
      <c r="Q173" s="806"/>
      <c r="R173" s="806"/>
    </row>
    <row r="174" spans="1:19" ht="15.75" thickBot="1" x14ac:dyDescent="0.3">
      <c r="A174" s="901" t="s">
        <v>627</v>
      </c>
      <c r="B174" s="901"/>
      <c r="C174" s="901"/>
      <c r="D174" s="901"/>
      <c r="E174" s="901"/>
      <c r="F174" s="901"/>
      <c r="G174" s="901"/>
      <c r="H174" s="901"/>
      <c r="I174" s="901"/>
      <c r="J174" s="901"/>
      <c r="K174" s="901"/>
      <c r="L174" s="901"/>
      <c r="M174" s="901"/>
      <c r="N174" s="901"/>
      <c r="O174" s="901"/>
      <c r="P174" s="901"/>
      <c r="Q174" s="901"/>
      <c r="R174" s="901"/>
      <c r="S174" s="732" t="s">
        <v>214</v>
      </c>
    </row>
    <row r="175" spans="1:19" x14ac:dyDescent="0.25">
      <c r="A175" s="787">
        <v>2022</v>
      </c>
      <c r="B175" s="788">
        <f t="shared" ref="B175:B194" si="74">B9*B$31/100*B131</f>
        <v>1.0565792125922548</v>
      </c>
      <c r="C175" s="789">
        <f t="shared" ref="C175:R175" si="75">C9*C$31/100*C131</f>
        <v>0.10272297900202476</v>
      </c>
      <c r="D175" s="789">
        <f t="shared" si="75"/>
        <v>6.4984210990835249</v>
      </c>
      <c r="E175" s="789">
        <f t="shared" si="75"/>
        <v>2.4189275722612575</v>
      </c>
      <c r="F175" s="789">
        <f t="shared" si="75"/>
        <v>6.2311574261449989</v>
      </c>
      <c r="G175" s="789">
        <f t="shared" si="75"/>
        <v>2.4189275722612575</v>
      </c>
      <c r="H175" s="789">
        <f t="shared" si="75"/>
        <v>3.7031051575648228</v>
      </c>
      <c r="I175" s="789">
        <f t="shared" si="75"/>
        <v>0.93434882237832884</v>
      </c>
      <c r="J175" s="789">
        <f t="shared" si="75"/>
        <v>1.3557218207058106</v>
      </c>
      <c r="K175" s="789">
        <f t="shared" si="75"/>
        <v>0.93434882237832884</v>
      </c>
      <c r="L175" s="789">
        <f t="shared" si="75"/>
        <v>4.0305243318280848</v>
      </c>
      <c r="M175" s="789">
        <f t="shared" si="75"/>
        <v>2.2900706430841393</v>
      </c>
      <c r="N175" s="789">
        <f t="shared" si="75"/>
        <v>2.9312904231476984</v>
      </c>
      <c r="O175" s="789">
        <f t="shared" si="75"/>
        <v>2.2900706430841393</v>
      </c>
      <c r="P175" s="789">
        <f t="shared" si="75"/>
        <v>3.3359701715162902</v>
      </c>
      <c r="Q175" s="789">
        <f t="shared" si="75"/>
        <v>2.3274978991203588</v>
      </c>
      <c r="R175" s="799">
        <f t="shared" si="75"/>
        <v>3.277117041961465</v>
      </c>
      <c r="S175" s="800">
        <f>SUM(B175:R175)</f>
        <v>46.13680163811479</v>
      </c>
    </row>
    <row r="176" spans="1:19" x14ac:dyDescent="0.25">
      <c r="A176" s="791">
        <v>2023</v>
      </c>
      <c r="B176" s="792">
        <f t="shared" si="74"/>
        <v>1.1152352522427151</v>
      </c>
      <c r="C176" s="793">
        <f t="shared" ref="C176:R176" si="76">C10*C$31/100*C132</f>
        <v>0.10840687516699064</v>
      </c>
      <c r="D176" s="793">
        <f t="shared" si="76"/>
        <v>6.8465815441719915</v>
      </c>
      <c r="E176" s="793">
        <f t="shared" si="76"/>
        <v>2.5782145711655251</v>
      </c>
      <c r="F176" s="793">
        <f t="shared" si="76"/>
        <v>6.6414807353223928</v>
      </c>
      <c r="G176" s="793">
        <f t="shared" si="76"/>
        <v>2.5782145711655251</v>
      </c>
      <c r="H176" s="793">
        <f t="shared" si="76"/>
        <v>3.8401305940789405</v>
      </c>
      <c r="I176" s="793">
        <f t="shared" si="76"/>
        <v>0.98328910355832477</v>
      </c>
      <c r="J176" s="793">
        <f t="shared" si="76"/>
        <v>1.4267332090846281</v>
      </c>
      <c r="K176" s="793">
        <f t="shared" si="76"/>
        <v>0.98328910355832477</v>
      </c>
      <c r="L176" s="793">
        <f t="shared" si="76"/>
        <v>4.2416392702515973</v>
      </c>
      <c r="M176" s="793">
        <f t="shared" si="76"/>
        <v>2.410022312642953</v>
      </c>
      <c r="N176" s="793">
        <f t="shared" si="76"/>
        <v>3.0848285601829799</v>
      </c>
      <c r="O176" s="793">
        <f t="shared" si="76"/>
        <v>2.410022312642953</v>
      </c>
      <c r="P176" s="793">
        <f t="shared" si="76"/>
        <v>3.480026461473162</v>
      </c>
      <c r="Q176" s="793">
        <f t="shared" si="76"/>
        <v>2.4308680957961988</v>
      </c>
      <c r="R176" s="801">
        <f t="shared" si="76"/>
        <v>3.4226622788810483</v>
      </c>
      <c r="S176" s="802">
        <f t="shared" ref="S176:S194" si="77">SUM(B176:R176)</f>
        <v>48.581644851386237</v>
      </c>
    </row>
    <row r="177" spans="1:19" x14ac:dyDescent="0.25">
      <c r="A177" s="791">
        <v>2024</v>
      </c>
      <c r="B177" s="792">
        <f t="shared" si="74"/>
        <v>1.1777421930313627</v>
      </c>
      <c r="C177" s="793">
        <f t="shared" ref="C177:R177" si="78">C11*C$31/100*C133</f>
        <v>0.1144625235508788</v>
      </c>
      <c r="D177" s="793">
        <f t="shared" si="78"/>
        <v>7.2097261090585025</v>
      </c>
      <c r="E177" s="793">
        <f t="shared" si="78"/>
        <v>2.7516111393025078</v>
      </c>
      <c r="F177" s="793">
        <f t="shared" si="78"/>
        <v>7.0881502948432606</v>
      </c>
      <c r="G177" s="793">
        <f t="shared" si="78"/>
        <v>2.7516111393025078</v>
      </c>
      <c r="H177" s="793">
        <f t="shared" si="78"/>
        <v>3.9793052628947065</v>
      </c>
      <c r="I177" s="793">
        <f t="shared" si="78"/>
        <v>1.0333319631988132</v>
      </c>
      <c r="J177" s="793">
        <f t="shared" si="78"/>
        <v>1.4993444171904347</v>
      </c>
      <c r="K177" s="793">
        <f t="shared" si="78"/>
        <v>1.0333319631988132</v>
      </c>
      <c r="L177" s="793">
        <f t="shared" si="78"/>
        <v>4.457510429485076</v>
      </c>
      <c r="M177" s="793">
        <f t="shared" si="78"/>
        <v>2.532676380389248</v>
      </c>
      <c r="N177" s="793">
        <f t="shared" si="78"/>
        <v>3.2418257668982373</v>
      </c>
      <c r="O177" s="793">
        <f t="shared" si="78"/>
        <v>2.532676380389248</v>
      </c>
      <c r="P177" s="793">
        <f t="shared" si="78"/>
        <v>3.6243942909632687</v>
      </c>
      <c r="Q177" s="793">
        <f t="shared" si="78"/>
        <v>2.5344700131950448</v>
      </c>
      <c r="R177" s="801">
        <f t="shared" si="78"/>
        <v>3.5685337785786233</v>
      </c>
      <c r="S177" s="802">
        <f t="shared" si="77"/>
        <v>51.13070404547053</v>
      </c>
    </row>
    <row r="178" spans="1:19" x14ac:dyDescent="0.25">
      <c r="A178" s="791">
        <v>2025</v>
      </c>
      <c r="B178" s="792">
        <f t="shared" si="74"/>
        <v>1.2449647535276605</v>
      </c>
      <c r="C178" s="793">
        <f t="shared" ref="C178:R178" si="79">C12*C$31/100*C134</f>
        <v>0.12097312528126228</v>
      </c>
      <c r="D178" s="793">
        <f t="shared" si="79"/>
        <v>7.5914245292503653</v>
      </c>
      <c r="E178" s="793">
        <f t="shared" si="79"/>
        <v>2.9427163063623984</v>
      </c>
      <c r="F178" s="793">
        <f t="shared" si="79"/>
        <v>7.580437205189539</v>
      </c>
      <c r="G178" s="793">
        <f t="shared" si="79"/>
        <v>2.9427163063623984</v>
      </c>
      <c r="H178" s="793">
        <f t="shared" si="79"/>
        <v>4.1210043751695915</v>
      </c>
      <c r="I178" s="793">
        <f t="shared" si="79"/>
        <v>1.0847530438149073</v>
      </c>
      <c r="J178" s="793">
        <f t="shared" si="79"/>
        <v>1.573955396907905</v>
      </c>
      <c r="K178" s="793">
        <f t="shared" si="79"/>
        <v>1.0847530438149073</v>
      </c>
      <c r="L178" s="793">
        <f t="shared" si="79"/>
        <v>4.6793268556721497</v>
      </c>
      <c r="M178" s="793">
        <f t="shared" si="79"/>
        <v>2.6587084407228123</v>
      </c>
      <c r="N178" s="793">
        <f t="shared" si="79"/>
        <v>3.4031468041251998</v>
      </c>
      <c r="O178" s="793">
        <f t="shared" si="79"/>
        <v>2.6587084407228123</v>
      </c>
      <c r="P178" s="793">
        <f t="shared" si="79"/>
        <v>3.769141333168017</v>
      </c>
      <c r="Q178" s="793">
        <f t="shared" si="79"/>
        <v>2.6383554659511668</v>
      </c>
      <c r="R178" s="801">
        <f t="shared" si="79"/>
        <v>3.7148044960592426</v>
      </c>
      <c r="S178" s="802">
        <f t="shared" si="77"/>
        <v>53.809889922102329</v>
      </c>
    </row>
    <row r="179" spans="1:19" x14ac:dyDescent="0.25">
      <c r="A179" s="791">
        <v>2026</v>
      </c>
      <c r="B179" s="792">
        <f t="shared" si="74"/>
        <v>1.3179154584508284</v>
      </c>
      <c r="C179" s="793">
        <f t="shared" ref="C179:R179" si="80">C13*C$31/100*C135</f>
        <v>0.12803605800971921</v>
      </c>
      <c r="D179" s="793">
        <f t="shared" si="80"/>
        <v>7.9958922685363465</v>
      </c>
      <c r="E179" s="793">
        <f t="shared" si="80"/>
        <v>3.1558240072244095</v>
      </c>
      <c r="F179" s="793">
        <f t="shared" si="80"/>
        <v>8.1294026426100778</v>
      </c>
      <c r="G179" s="793">
        <f t="shared" si="80"/>
        <v>3.1558240072244095</v>
      </c>
      <c r="H179" s="793">
        <f t="shared" si="80"/>
        <v>4.265653472693776</v>
      </c>
      <c r="I179" s="793">
        <f t="shared" si="80"/>
        <v>1.1378801980296098</v>
      </c>
      <c r="J179" s="793">
        <f t="shared" si="80"/>
        <v>1.6510418559645319</v>
      </c>
      <c r="K179" s="793">
        <f t="shared" si="80"/>
        <v>1.1378801980296098</v>
      </c>
      <c r="L179" s="793">
        <f t="shared" si="80"/>
        <v>4.9085028150296894</v>
      </c>
      <c r="M179" s="793">
        <f t="shared" si="80"/>
        <v>2.7889220539941419</v>
      </c>
      <c r="N179" s="793">
        <f t="shared" si="80"/>
        <v>3.5698202291125014</v>
      </c>
      <c r="O179" s="793">
        <f t="shared" si="80"/>
        <v>2.7889220539941419</v>
      </c>
      <c r="P179" s="793">
        <f t="shared" si="80"/>
        <v>3.9143464663509029</v>
      </c>
      <c r="Q179" s="793">
        <f t="shared" si="80"/>
        <v>2.7425850897627728</v>
      </c>
      <c r="R179" s="801">
        <f t="shared" si="80"/>
        <v>3.861559806385984</v>
      </c>
      <c r="S179" s="802">
        <f t="shared" si="77"/>
        <v>56.650008681403463</v>
      </c>
    </row>
    <row r="180" spans="1:19" x14ac:dyDescent="0.25">
      <c r="A180" s="791">
        <v>2027</v>
      </c>
      <c r="B180" s="792">
        <f t="shared" si="74"/>
        <v>1.3977726267853086</v>
      </c>
      <c r="C180" s="793">
        <f t="shared" ref="C180:R180" si="81">C14*C$31/100*C136</f>
        <v>0.13576459596018609</v>
      </c>
      <c r="D180" s="793">
        <f t="shared" si="81"/>
        <v>8.4280734909462005</v>
      </c>
      <c r="E180" s="793">
        <f t="shared" si="81"/>
        <v>3.3960181221677104</v>
      </c>
      <c r="F180" s="793">
        <f t="shared" si="81"/>
        <v>8.7481426827040192</v>
      </c>
      <c r="G180" s="793">
        <f t="shared" si="81"/>
        <v>3.3960181221677104</v>
      </c>
      <c r="H180" s="793">
        <f t="shared" si="81"/>
        <v>4.4137332766960213</v>
      </c>
      <c r="I180" s="793">
        <f t="shared" si="81"/>
        <v>1.1931004994581205</v>
      </c>
      <c r="J180" s="793">
        <f t="shared" si="81"/>
        <v>1.7311654305862925</v>
      </c>
      <c r="K180" s="793">
        <f t="shared" si="81"/>
        <v>1.1931004994581205</v>
      </c>
      <c r="L180" s="793">
        <f t="shared" si="81"/>
        <v>5.1467080368781666</v>
      </c>
      <c r="M180" s="793">
        <f t="shared" si="81"/>
        <v>2.9242659300444132</v>
      </c>
      <c r="N180" s="793">
        <f t="shared" si="81"/>
        <v>3.7430603904568485</v>
      </c>
      <c r="O180" s="793">
        <f t="shared" si="81"/>
        <v>2.9242659300444132</v>
      </c>
      <c r="P180" s="793">
        <f t="shared" si="81"/>
        <v>4.0601010964706257</v>
      </c>
      <c r="Q180" s="793">
        <f t="shared" si="81"/>
        <v>2.8472294107784202</v>
      </c>
      <c r="R180" s="801">
        <f t="shared" si="81"/>
        <v>4.0088990103760151</v>
      </c>
      <c r="S180" s="802">
        <f t="shared" si="77"/>
        <v>59.687419151978581</v>
      </c>
    </row>
    <row r="181" spans="1:19" x14ac:dyDescent="0.25">
      <c r="A181" s="791">
        <v>2028</v>
      </c>
      <c r="B181" s="792">
        <f t="shared" si="74"/>
        <v>1.4858997332939052</v>
      </c>
      <c r="C181" s="793">
        <f t="shared" ref="C181:R181" si="82">C15*C$31/100*C137</f>
        <v>0.1442897609195552</v>
      </c>
      <c r="D181" s="793">
        <f t="shared" si="82"/>
        <v>8.8937307069388236</v>
      </c>
      <c r="E181" s="793">
        <f t="shared" si="82"/>
        <v>3.6692756332656571</v>
      </c>
      <c r="F181" s="793">
        <f t="shared" si="82"/>
        <v>9.4520540312923327</v>
      </c>
      <c r="G181" s="793">
        <f t="shared" si="82"/>
        <v>3.6692756332656571</v>
      </c>
      <c r="H181" s="793">
        <f t="shared" si="82"/>
        <v>4.5657848320872958</v>
      </c>
      <c r="I181" s="793">
        <f t="shared" si="82"/>
        <v>1.2508678418814925</v>
      </c>
      <c r="J181" s="793">
        <f t="shared" si="82"/>
        <v>1.8149847117496167</v>
      </c>
      <c r="K181" s="793">
        <f t="shared" si="82"/>
        <v>1.2508678418814925</v>
      </c>
      <c r="L181" s="793">
        <f t="shared" si="82"/>
        <v>5.3959004943907525</v>
      </c>
      <c r="M181" s="793">
        <f t="shared" si="82"/>
        <v>3.0658525536311099</v>
      </c>
      <c r="N181" s="793">
        <f t="shared" si="82"/>
        <v>3.9242912686478197</v>
      </c>
      <c r="O181" s="793">
        <f t="shared" si="82"/>
        <v>3.0658525536311099</v>
      </c>
      <c r="P181" s="793">
        <f t="shared" si="82"/>
        <v>4.20651057784952</v>
      </c>
      <c r="Q181" s="793">
        <f t="shared" si="82"/>
        <v>2.9523699963283119</v>
      </c>
      <c r="R181" s="801">
        <f t="shared" si="82"/>
        <v>4.1569369548302628</v>
      </c>
      <c r="S181" s="802">
        <f t="shared" si="77"/>
        <v>62.964745125884725</v>
      </c>
    </row>
    <row r="182" spans="1:19" x14ac:dyDescent="0.25">
      <c r="A182" s="791">
        <v>2029</v>
      </c>
      <c r="B182" s="792">
        <f t="shared" si="74"/>
        <v>1.5838661907316878</v>
      </c>
      <c r="C182" s="793">
        <f t="shared" ref="C182:R182" si="83">C16*C$31/100*C138</f>
        <v>0.15376230866778182</v>
      </c>
      <c r="D182" s="793">
        <f t="shared" si="83"/>
        <v>9.3995413355284541</v>
      </c>
      <c r="E182" s="793">
        <f t="shared" si="83"/>
        <v>3.9825782082655561</v>
      </c>
      <c r="F182" s="793">
        <f t="shared" si="83"/>
        <v>10.259121464492072</v>
      </c>
      <c r="G182" s="793">
        <f t="shared" si="83"/>
        <v>3.9825782082655561</v>
      </c>
      <c r="H182" s="793">
        <f t="shared" si="83"/>
        <v>4.7224149553241688</v>
      </c>
      <c r="I182" s="793">
        <f t="shared" si="83"/>
        <v>1.3117111488969857</v>
      </c>
      <c r="J182" s="793">
        <f t="shared" si="83"/>
        <v>1.9032671572230773</v>
      </c>
      <c r="K182" s="793">
        <f t="shared" si="83"/>
        <v>1.3117111488969857</v>
      </c>
      <c r="L182" s="793">
        <f t="shared" si="83"/>
        <v>5.6583618187713105</v>
      </c>
      <c r="M182" s="793">
        <f t="shared" si="83"/>
        <v>3.2149783061200634</v>
      </c>
      <c r="N182" s="793">
        <f t="shared" si="83"/>
        <v>4.1151722318336805</v>
      </c>
      <c r="O182" s="793">
        <f t="shared" si="83"/>
        <v>3.2149783061200634</v>
      </c>
      <c r="P182" s="793">
        <f t="shared" si="83"/>
        <v>4.3536957351802501</v>
      </c>
      <c r="Q182" s="793">
        <f t="shared" si="83"/>
        <v>3.0581006897921772</v>
      </c>
      <c r="R182" s="801">
        <f t="shared" si="83"/>
        <v>4.3058057712273854</v>
      </c>
      <c r="S182" s="802">
        <f t="shared" si="77"/>
        <v>66.531644985337266</v>
      </c>
    </row>
    <row r="183" spans="1:19" x14ac:dyDescent="0.25">
      <c r="A183" s="791">
        <v>2030</v>
      </c>
      <c r="B183" s="792">
        <f t="shared" si="74"/>
        <v>1.6934695998557754</v>
      </c>
      <c r="C183" s="793">
        <f t="shared" ref="C183:R183" si="84">C17*C$31/100*C139</f>
        <v>0.16435485532504651</v>
      </c>
      <c r="D183" s="793">
        <f t="shared" si="84"/>
        <v>9.9532014229431294</v>
      </c>
      <c r="E183" s="793">
        <f t="shared" si="84"/>
        <v>4.3440325217382387</v>
      </c>
      <c r="F183" s="793">
        <f t="shared" si="84"/>
        <v>11.190227775997702</v>
      </c>
      <c r="G183" s="793">
        <f t="shared" si="84"/>
        <v>4.3440325217382387</v>
      </c>
      <c r="H183" s="793">
        <f t="shared" si="84"/>
        <v>4.8843019940447858</v>
      </c>
      <c r="I183" s="793">
        <f t="shared" si="84"/>
        <v>1.3762432161260143</v>
      </c>
      <c r="J183" s="793">
        <f t="shared" si="84"/>
        <v>1.9969019214377464</v>
      </c>
      <c r="K183" s="793">
        <f t="shared" si="84"/>
        <v>1.3762432161260143</v>
      </c>
      <c r="L183" s="793">
        <f t="shared" si="84"/>
        <v>5.9367354421122194</v>
      </c>
      <c r="M183" s="793">
        <f t="shared" si="84"/>
        <v>3.3731451375637613</v>
      </c>
      <c r="N183" s="793">
        <f t="shared" si="84"/>
        <v>4.3176257760816137</v>
      </c>
      <c r="O183" s="793">
        <f t="shared" si="84"/>
        <v>3.3731451375637613</v>
      </c>
      <c r="P183" s="793">
        <f t="shared" si="84"/>
        <v>4.5017944901396243</v>
      </c>
      <c r="Q183" s="793">
        <f t="shared" si="84"/>
        <v>3.1645289323832042</v>
      </c>
      <c r="R183" s="801">
        <f t="shared" si="84"/>
        <v>4.4556567367955511</v>
      </c>
      <c r="S183" s="802">
        <f t="shared" si="77"/>
        <v>70.445640697972408</v>
      </c>
    </row>
    <row r="184" spans="1:19" x14ac:dyDescent="0.25">
      <c r="A184" s="791">
        <v>2031</v>
      </c>
      <c r="B184" s="792">
        <f t="shared" si="74"/>
        <v>1.8167595141265738</v>
      </c>
      <c r="C184" s="793">
        <f t="shared" ref="C184:R184" si="85">C18*C$31/100*C140</f>
        <v>0.17626414807459784</v>
      </c>
      <c r="D184" s="793">
        <f t="shared" si="85"/>
        <v>10.563536757341481</v>
      </c>
      <c r="E184" s="793">
        <f t="shared" si="85"/>
        <v>4.7629996218316757</v>
      </c>
      <c r="F184" s="793">
        <f t="shared" si="85"/>
        <v>12.269487025838396</v>
      </c>
      <c r="G184" s="793">
        <f t="shared" si="85"/>
        <v>4.7629996218316757</v>
      </c>
      <c r="H184" s="793">
        <f t="shared" si="85"/>
        <v>5.0522019066021251</v>
      </c>
      <c r="I184" s="793">
        <f t="shared" si="85"/>
        <v>1.4451702079588142</v>
      </c>
      <c r="J184" s="793">
        <f t="shared" si="85"/>
        <v>2.0969136350774953</v>
      </c>
      <c r="K184" s="793">
        <f t="shared" si="85"/>
        <v>1.4451702079588142</v>
      </c>
      <c r="L184" s="793">
        <f t="shared" si="85"/>
        <v>6.2340675637439045</v>
      </c>
      <c r="M184" s="793">
        <f t="shared" si="85"/>
        <v>3.5420838430363091</v>
      </c>
      <c r="N184" s="793">
        <f t="shared" si="85"/>
        <v>4.5338673190864762</v>
      </c>
      <c r="O184" s="793">
        <f t="shared" si="85"/>
        <v>3.5420838430363091</v>
      </c>
      <c r="P184" s="793">
        <f t="shared" si="85"/>
        <v>4.6509635958648872</v>
      </c>
      <c r="Q184" s="793">
        <f t="shared" si="85"/>
        <v>3.2717771746157411</v>
      </c>
      <c r="R184" s="801">
        <f t="shared" si="85"/>
        <v>4.6066622618589639</v>
      </c>
      <c r="S184" s="802">
        <f t="shared" si="77"/>
        <v>74.773008247884221</v>
      </c>
    </row>
    <row r="185" spans="1:19" x14ac:dyDescent="0.25">
      <c r="A185" s="791">
        <v>2032</v>
      </c>
      <c r="B185" s="792">
        <f t="shared" si="74"/>
        <v>1.9560627658042964</v>
      </c>
      <c r="C185" s="793">
        <f t="shared" ref="C185:R185" si="86">C19*C$31/100*C141</f>
        <v>0.18971348470171454</v>
      </c>
      <c r="D185" s="793">
        <f t="shared" si="86"/>
        <v>11.240621618089714</v>
      </c>
      <c r="E185" s="793">
        <f t="shared" si="86"/>
        <v>5.2502336495750948</v>
      </c>
      <c r="F185" s="793">
        <f t="shared" si="86"/>
        <v>13.524601881305443</v>
      </c>
      <c r="G185" s="793">
        <f t="shared" si="86"/>
        <v>5.2502336495750948</v>
      </c>
      <c r="H185" s="793">
        <f t="shared" si="86"/>
        <v>5.2269546695919074</v>
      </c>
      <c r="I185" s="793">
        <f t="shared" si="86"/>
        <v>1.5193018307175183</v>
      </c>
      <c r="J185" s="793">
        <f t="shared" si="86"/>
        <v>2.2044771661391445</v>
      </c>
      <c r="K185" s="793">
        <f t="shared" si="86"/>
        <v>1.5193018307175183</v>
      </c>
      <c r="L185" s="793">
        <f t="shared" si="86"/>
        <v>6.5538510344677263</v>
      </c>
      <c r="M185" s="793">
        <f t="shared" si="86"/>
        <v>3.7237789968566632</v>
      </c>
      <c r="N185" s="793">
        <f t="shared" si="86"/>
        <v>4.7664371159765277</v>
      </c>
      <c r="O185" s="793">
        <f t="shared" si="86"/>
        <v>3.7237789968566632</v>
      </c>
      <c r="P185" s="793">
        <f t="shared" si="86"/>
        <v>4.8013804825349169</v>
      </c>
      <c r="Q185" s="793">
        <f t="shared" si="86"/>
        <v>3.3799843802132283</v>
      </c>
      <c r="R185" s="801">
        <f t="shared" si="86"/>
        <v>4.7590180073402255</v>
      </c>
      <c r="S185" s="802">
        <f t="shared" si="77"/>
        <v>79.589731560463406</v>
      </c>
    </row>
    <row r="186" spans="1:19" x14ac:dyDescent="0.25">
      <c r="A186" s="791">
        <v>2033</v>
      </c>
      <c r="B186" s="792">
        <f t="shared" si="74"/>
        <v>2.1140103999600615</v>
      </c>
      <c r="C186" s="793">
        <f t="shared" ref="C186:R186" si="87">C20*C$31/100*C142</f>
        <v>0.20495528637172697</v>
      </c>
      <c r="D186" s="793">
        <f t="shared" si="87"/>
        <v>11.995905397116571</v>
      </c>
      <c r="E186" s="793">
        <f t="shared" si="87"/>
        <v>5.8180302163499267</v>
      </c>
      <c r="F186" s="793">
        <f t="shared" si="87"/>
        <v>14.98724583731741</v>
      </c>
      <c r="G186" s="793">
        <f t="shared" si="87"/>
        <v>5.8180302163499267</v>
      </c>
      <c r="H186" s="793">
        <f t="shared" si="87"/>
        <v>5.4094910214462111</v>
      </c>
      <c r="I186" s="793">
        <f t="shared" si="87"/>
        <v>1.5995622040258333</v>
      </c>
      <c r="J186" s="793">
        <f t="shared" si="87"/>
        <v>2.3209333940766994</v>
      </c>
      <c r="K186" s="793">
        <f t="shared" si="87"/>
        <v>1.5995622040258333</v>
      </c>
      <c r="L186" s="793">
        <f t="shared" si="87"/>
        <v>6.9000722526604568</v>
      </c>
      <c r="M186" s="793">
        <f t="shared" si="87"/>
        <v>3.9204955981025327</v>
      </c>
      <c r="N186" s="793">
        <f t="shared" si="87"/>
        <v>5.0182343655712414</v>
      </c>
      <c r="O186" s="793">
        <f t="shared" si="87"/>
        <v>3.9204955981025327</v>
      </c>
      <c r="P186" s="793">
        <f t="shared" si="87"/>
        <v>4.9532452172861996</v>
      </c>
      <c r="Q186" s="793">
        <f t="shared" si="87"/>
        <v>3.4893076252019273</v>
      </c>
      <c r="R186" s="801">
        <f t="shared" si="87"/>
        <v>4.9129451362843133</v>
      </c>
      <c r="S186" s="802">
        <f t="shared" si="77"/>
        <v>84.982521970249394</v>
      </c>
    </row>
    <row r="187" spans="1:19" x14ac:dyDescent="0.25">
      <c r="A187" s="791">
        <v>2034</v>
      </c>
      <c r="B187" s="792">
        <f t="shared" si="74"/>
        <v>2.2935662627431292</v>
      </c>
      <c r="C187" s="793">
        <f t="shared" ref="C187:R187" si="88">C21*C$31/100*C143</f>
        <v>0.22227382805317528</v>
      </c>
      <c r="D187" s="793">
        <f t="shared" si="88"/>
        <v>12.842347328917565</v>
      </c>
      <c r="E187" s="793">
        <f t="shared" si="88"/>
        <v>6.4803847438666882</v>
      </c>
      <c r="F187" s="793">
        <f t="shared" si="88"/>
        <v>16.693471100200586</v>
      </c>
      <c r="G187" s="793">
        <f t="shared" si="88"/>
        <v>6.4803847438666882</v>
      </c>
      <c r="H187" s="793">
        <f t="shared" si="88"/>
        <v>5.6008395501381019</v>
      </c>
      <c r="I187" s="793">
        <f t="shared" si="88"/>
        <v>1.6870014520837344</v>
      </c>
      <c r="J187" s="793">
        <f t="shared" si="88"/>
        <v>2.4478060285136536</v>
      </c>
      <c r="K187" s="793">
        <f t="shared" si="88"/>
        <v>1.6870014520837344</v>
      </c>
      <c r="L187" s="793">
        <f t="shared" si="88"/>
        <v>7.277261165851403</v>
      </c>
      <c r="M187" s="793">
        <f t="shared" si="88"/>
        <v>4.1348074805973889</v>
      </c>
      <c r="N187" s="793">
        <f t="shared" si="88"/>
        <v>5.2925535751646571</v>
      </c>
      <c r="O187" s="793">
        <f t="shared" si="88"/>
        <v>4.1348074805973889</v>
      </c>
      <c r="P187" s="793">
        <f t="shared" si="88"/>
        <v>5.1067825816814656</v>
      </c>
      <c r="Q187" s="793">
        <f t="shared" si="88"/>
        <v>3.5999237949256098</v>
      </c>
      <c r="R187" s="801">
        <f t="shared" si="88"/>
        <v>5.068692703255258</v>
      </c>
      <c r="S187" s="802">
        <f t="shared" si="77"/>
        <v>91.049905272540244</v>
      </c>
    </row>
    <row r="188" spans="1:19" x14ac:dyDescent="0.25">
      <c r="A188" s="791">
        <v>2035</v>
      </c>
      <c r="B188" s="792">
        <f t="shared" si="74"/>
        <v>2.4980572900742946</v>
      </c>
      <c r="C188" s="793">
        <f t="shared" ref="C188:R188" si="89">C22*C$31/100*C144</f>
        <v>0.24198813097591365</v>
      </c>
      <c r="D188" s="793">
        <f t="shared" si="89"/>
        <v>13.79455956486812</v>
      </c>
      <c r="E188" s="793">
        <f t="shared" si="89"/>
        <v>7.2531610697591127</v>
      </c>
      <c r="F188" s="793">
        <f t="shared" si="89"/>
        <v>18.684142915699471</v>
      </c>
      <c r="G188" s="793">
        <f t="shared" si="89"/>
        <v>7.2531610697591127</v>
      </c>
      <c r="H188" s="793">
        <f t="shared" si="89"/>
        <v>5.8021341330178551</v>
      </c>
      <c r="I188" s="793">
        <f t="shared" si="89"/>
        <v>1.7828080364592072</v>
      </c>
      <c r="J188" s="793">
        <f t="shared" si="89"/>
        <v>2.586819503881987</v>
      </c>
      <c r="K188" s="793">
        <f t="shared" si="89"/>
        <v>1.7828080364592072</v>
      </c>
      <c r="L188" s="793">
        <f t="shared" si="89"/>
        <v>7.6905444710005009</v>
      </c>
      <c r="M188" s="793">
        <f t="shared" si="89"/>
        <v>4.3696275403411944</v>
      </c>
      <c r="N188" s="793">
        <f t="shared" si="89"/>
        <v>5.5931232516367286</v>
      </c>
      <c r="O188" s="793">
        <f t="shared" si="89"/>
        <v>4.3696275403411944</v>
      </c>
      <c r="P188" s="793">
        <f t="shared" si="89"/>
        <v>5.2622442699371614</v>
      </c>
      <c r="Q188" s="793">
        <f t="shared" si="89"/>
        <v>3.7120313817062036</v>
      </c>
      <c r="R188" s="801">
        <f t="shared" si="89"/>
        <v>5.2265401854423352</v>
      </c>
      <c r="S188" s="802">
        <f t="shared" si="77"/>
        <v>97.903378391359595</v>
      </c>
    </row>
    <row r="189" spans="1:19" x14ac:dyDescent="0.25">
      <c r="A189" s="791">
        <v>2036</v>
      </c>
      <c r="B189" s="792">
        <f t="shared" si="74"/>
        <v>2.7312055427698918</v>
      </c>
      <c r="C189" s="793">
        <f t="shared" ref="C189:R189" si="90">C23*C$31/100*C145</f>
        <v>0.26445502149825761</v>
      </c>
      <c r="D189" s="793">
        <f t="shared" si="90"/>
        <v>14.868958826626104</v>
      </c>
      <c r="E189" s="793">
        <f t="shared" si="90"/>
        <v>8.1542706207246027</v>
      </c>
      <c r="F189" s="793">
        <f t="shared" si="90"/>
        <v>21.005401118986576</v>
      </c>
      <c r="G189" s="793">
        <f t="shared" si="90"/>
        <v>8.1542706207246027</v>
      </c>
      <c r="H189" s="793">
        <f t="shared" si="90"/>
        <v>6.0146217367771193</v>
      </c>
      <c r="I189" s="793">
        <f t="shared" si="90"/>
        <v>1.8883218519258691</v>
      </c>
      <c r="J189" s="793">
        <f t="shared" si="90"/>
        <v>2.739917981225771</v>
      </c>
      <c r="K189" s="793">
        <f t="shared" si="90"/>
        <v>1.8883218519258691</v>
      </c>
      <c r="L189" s="793">
        <f t="shared" si="90"/>
        <v>8.1457021063468869</v>
      </c>
      <c r="M189" s="793">
        <f t="shared" si="90"/>
        <v>4.6282398331516408</v>
      </c>
      <c r="N189" s="793">
        <f t="shared" si="90"/>
        <v>5.9241469864341001</v>
      </c>
      <c r="O189" s="793">
        <f t="shared" si="90"/>
        <v>4.6282398331516408</v>
      </c>
      <c r="P189" s="793">
        <f t="shared" si="90"/>
        <v>5.4199112111047487</v>
      </c>
      <c r="Q189" s="793">
        <f t="shared" si="90"/>
        <v>3.8258523858657312</v>
      </c>
      <c r="R189" s="801">
        <f t="shared" si="90"/>
        <v>5.3868001592989492</v>
      </c>
      <c r="S189" s="802">
        <f t="shared" si="77"/>
        <v>105.66863768853834</v>
      </c>
    </row>
    <row r="190" spans="1:19" x14ac:dyDescent="0.25">
      <c r="A190" s="791">
        <v>2037</v>
      </c>
      <c r="B190" s="792">
        <f t="shared" si="74"/>
        <v>2.9971620339407146</v>
      </c>
      <c r="C190" s="793">
        <f t="shared" ref="C190:R190" si="91">C24*C$31/100*C146</f>
        <v>0.29007236074208292</v>
      </c>
      <c r="D190" s="793">
        <f t="shared" si="91"/>
        <v>16.08392687255537</v>
      </c>
      <c r="E190" s="793">
        <f t="shared" si="91"/>
        <v>9.2038624540007916</v>
      </c>
      <c r="F190" s="793">
        <f t="shared" si="91"/>
        <v>23.709149681506034</v>
      </c>
      <c r="G190" s="793">
        <f t="shared" si="91"/>
        <v>9.2038624540007916</v>
      </c>
      <c r="H190" s="793">
        <f t="shared" si="91"/>
        <v>6.2396705855139363</v>
      </c>
      <c r="I190" s="793">
        <f t="shared" si="91"/>
        <v>2.0050481067950567</v>
      </c>
      <c r="J190" s="793">
        <f t="shared" si="91"/>
        <v>2.9092854882908665</v>
      </c>
      <c r="K190" s="793">
        <f t="shared" si="91"/>
        <v>2.0050481067950567</v>
      </c>
      <c r="L190" s="793">
        <f t="shared" si="91"/>
        <v>8.6492271273512245</v>
      </c>
      <c r="M190" s="793">
        <f t="shared" si="91"/>
        <v>4.9143335950859237</v>
      </c>
      <c r="N190" s="793">
        <f t="shared" si="91"/>
        <v>6.2903470017099821</v>
      </c>
      <c r="O190" s="793">
        <f t="shared" si="91"/>
        <v>4.9143335950859237</v>
      </c>
      <c r="P190" s="793">
        <f t="shared" si="91"/>
        <v>5.5800960183898889</v>
      </c>
      <c r="Q190" s="793">
        <f t="shared" si="91"/>
        <v>3.9416343228153545</v>
      </c>
      <c r="R190" s="801">
        <f t="shared" si="91"/>
        <v>5.5498211265240185</v>
      </c>
      <c r="S190" s="802">
        <f t="shared" si="77"/>
        <v>114.48688093110304</v>
      </c>
    </row>
    <row r="191" spans="1:19" x14ac:dyDescent="0.25">
      <c r="A191" s="791">
        <v>2038</v>
      </c>
      <c r="B191" s="792">
        <f t="shared" si="74"/>
        <v>3.300542394355261</v>
      </c>
      <c r="C191" s="793">
        <f t="shared" ref="C191:R191" si="92">C25*C$31/100*C147</f>
        <v>0.31928244934008315</v>
      </c>
      <c r="D191" s="793">
        <f t="shared" si="92"/>
        <v>17.459980010281697</v>
      </c>
      <c r="E191" s="793">
        <f t="shared" si="92"/>
        <v>10.424524466867897</v>
      </c>
      <c r="F191" s="793">
        <f t="shared" si="92"/>
        <v>26.853575026651701</v>
      </c>
      <c r="G191" s="793">
        <f t="shared" si="92"/>
        <v>10.424524466867897</v>
      </c>
      <c r="H191" s="793">
        <f t="shared" si="92"/>
        <v>6.4787787048487075</v>
      </c>
      <c r="I191" s="793">
        <f t="shared" si="92"/>
        <v>2.1346720091135047</v>
      </c>
      <c r="J191" s="793">
        <f t="shared" si="92"/>
        <v>3.0973672289097913</v>
      </c>
      <c r="K191" s="793">
        <f t="shared" si="92"/>
        <v>2.1346720091135047</v>
      </c>
      <c r="L191" s="793">
        <f t="shared" si="92"/>
        <v>9.208389058921</v>
      </c>
      <c r="M191" s="793">
        <f t="shared" si="92"/>
        <v>5.2320392380232956</v>
      </c>
      <c r="N191" s="793">
        <f t="shared" si="92"/>
        <v>6.6970102246698184</v>
      </c>
      <c r="O191" s="793">
        <f t="shared" si="92"/>
        <v>5.2320392380232956</v>
      </c>
      <c r="P191" s="793">
        <f t="shared" si="92"/>
        <v>5.7431455687831052</v>
      </c>
      <c r="Q191" s="793">
        <f t="shared" si="92"/>
        <v>4.0596523389083217</v>
      </c>
      <c r="R191" s="801">
        <f t="shared" si="92"/>
        <v>5.7159904931829173</v>
      </c>
      <c r="S191" s="802">
        <f t="shared" si="77"/>
        <v>124.51618492686178</v>
      </c>
    </row>
    <row r="192" spans="1:19" x14ac:dyDescent="0.25">
      <c r="A192" s="791">
        <v>2039</v>
      </c>
      <c r="B192" s="792">
        <f t="shared" si="74"/>
        <v>3.6464644213065744</v>
      </c>
      <c r="C192" s="793">
        <f t="shared" ref="C192:R192" si="93">C26*C$31/100*C148</f>
        <v>0.35257561162514972</v>
      </c>
      <c r="D192" s="793">
        <f t="shared" si="93"/>
        <v>19.019947887698546</v>
      </c>
      <c r="E192" s="793">
        <f t="shared" si="93"/>
        <v>11.841496072804611</v>
      </c>
      <c r="F192" s="793">
        <f t="shared" si="93"/>
        <v>30.503693883544674</v>
      </c>
      <c r="G192" s="793">
        <f t="shared" si="93"/>
        <v>11.841496072804611</v>
      </c>
      <c r="H192" s="793">
        <f t="shared" si="93"/>
        <v>6.7335828500189701</v>
      </c>
      <c r="I192" s="793">
        <f t="shared" si="93"/>
        <v>2.2790742800228627</v>
      </c>
      <c r="J192" s="793">
        <f t="shared" si="93"/>
        <v>3.306892092582193</v>
      </c>
      <c r="K192" s="793">
        <f t="shared" si="93"/>
        <v>2.2790742800228627</v>
      </c>
      <c r="L192" s="793">
        <f t="shared" si="93"/>
        <v>9.831300815784898</v>
      </c>
      <c r="M192" s="793">
        <f t="shared" si="93"/>
        <v>5.5859663726050561</v>
      </c>
      <c r="N192" s="793">
        <f t="shared" si="93"/>
        <v>7.1500369569344713</v>
      </c>
      <c r="O192" s="793">
        <f t="shared" si="93"/>
        <v>5.5859663726050561</v>
      </c>
      <c r="P192" s="793">
        <f t="shared" si="93"/>
        <v>5.9094437161652049</v>
      </c>
      <c r="Q192" s="793">
        <f t="shared" si="93"/>
        <v>4.1802114387446867</v>
      </c>
      <c r="R192" s="801">
        <f t="shared" si="93"/>
        <v>5.8857377057525175</v>
      </c>
      <c r="S192" s="802">
        <f t="shared" si="77"/>
        <v>135.93296083102297</v>
      </c>
    </row>
    <row r="193" spans="1:19" x14ac:dyDescent="0.25">
      <c r="A193" s="791">
        <v>2040</v>
      </c>
      <c r="B193" s="792">
        <f t="shared" si="74"/>
        <v>4.0405875563765399</v>
      </c>
      <c r="C193" s="793">
        <f t="shared" ref="C193:R193" si="94">C27*C$31/100*C149</f>
        <v>0.39049396357803667</v>
      </c>
      <c r="D193" s="793">
        <f t="shared" si="94"/>
        <v>20.789161793971868</v>
      </c>
      <c r="E193" s="793">
        <f t="shared" si="94"/>
        <v>13.482892641897212</v>
      </c>
      <c r="F193" s="793">
        <f t="shared" si="94"/>
        <v>34.731931445527216</v>
      </c>
      <c r="G193" s="793">
        <f t="shared" si="94"/>
        <v>13.482892641897212</v>
      </c>
      <c r="H193" s="793">
        <f t="shared" si="94"/>
        <v>7.0058678258592124</v>
      </c>
      <c r="I193" s="793">
        <f t="shared" si="94"/>
        <v>2.4403475155048406</v>
      </c>
      <c r="J193" s="793">
        <f t="shared" si="94"/>
        <v>3.5408963950462398</v>
      </c>
      <c r="K193" s="793">
        <f t="shared" si="94"/>
        <v>2.4403475155048406</v>
      </c>
      <c r="L193" s="793">
        <f t="shared" si="94"/>
        <v>10.526989282569902</v>
      </c>
      <c r="M193" s="793">
        <f t="shared" si="94"/>
        <v>5.9812439105510817</v>
      </c>
      <c r="N193" s="793">
        <f t="shared" si="94"/>
        <v>7.6559922055053846</v>
      </c>
      <c r="O193" s="793">
        <f t="shared" si="94"/>
        <v>5.9812439105510817</v>
      </c>
      <c r="P193" s="793">
        <f t="shared" si="94"/>
        <v>6.0794141410409219</v>
      </c>
      <c r="Q193" s="793">
        <f t="shared" si="94"/>
        <v>4.303648826607172</v>
      </c>
      <c r="R193" s="801">
        <f t="shared" si="94"/>
        <v>6.059537547862897</v>
      </c>
      <c r="S193" s="802">
        <f t="shared" si="77"/>
        <v>148.93348911985166</v>
      </c>
    </row>
    <row r="194" spans="1:19" ht="15.75" thickBot="1" x14ac:dyDescent="0.3">
      <c r="A194" s="795">
        <v>2041</v>
      </c>
      <c r="B194" s="796">
        <f t="shared" si="74"/>
        <v>4.4891543373502234</v>
      </c>
      <c r="C194" s="797">
        <f t="shared" ref="C194:R194" si="95">C28*C$31/100*C150</f>
        <v>0.43363536883606657</v>
      </c>
      <c r="D194" s="797">
        <f t="shared" si="95"/>
        <v>22.795652701347791</v>
      </c>
      <c r="E194" s="797">
        <f t="shared" si="95"/>
        <v>15.379942002107269</v>
      </c>
      <c r="F194" s="797">
        <f t="shared" si="95"/>
        <v>39.618730597428325</v>
      </c>
      <c r="G194" s="797">
        <f t="shared" si="95"/>
        <v>15.379942002107269</v>
      </c>
      <c r="H194" s="797">
        <f t="shared" si="95"/>
        <v>7.2975762065508976</v>
      </c>
      <c r="I194" s="797">
        <f t="shared" si="95"/>
        <v>2.620813417665639</v>
      </c>
      <c r="J194" s="797">
        <f t="shared" si="95"/>
        <v>3.8027488805344571</v>
      </c>
      <c r="K194" s="797">
        <f t="shared" si="95"/>
        <v>2.620813417665639</v>
      </c>
      <c r="L194" s="797">
        <f t="shared" si="95"/>
        <v>11.305469644832169</v>
      </c>
      <c r="M194" s="797">
        <f t="shared" si="95"/>
        <v>6.4235622982000979</v>
      </c>
      <c r="N194" s="797">
        <f t="shared" si="95"/>
        <v>8.2221597416961227</v>
      </c>
      <c r="O194" s="797">
        <f t="shared" si="95"/>
        <v>6.4235622982000979</v>
      </c>
      <c r="P194" s="797">
        <f t="shared" si="95"/>
        <v>6.2535233400445795</v>
      </c>
      <c r="Q194" s="797">
        <f t="shared" si="95"/>
        <v>4.4303363646991896</v>
      </c>
      <c r="R194" s="803">
        <f t="shared" si="95"/>
        <v>6.2379136014964587</v>
      </c>
      <c r="S194" s="804">
        <f t="shared" si="77"/>
        <v>163.7355362207623</v>
      </c>
    </row>
  </sheetData>
  <mergeCells count="13">
    <mergeCell ref="A174:R174"/>
    <mergeCell ref="A1:R1"/>
    <mergeCell ref="A8:R8"/>
    <mergeCell ref="A30:R30"/>
    <mergeCell ref="A33:R33"/>
    <mergeCell ref="A55:R55"/>
    <mergeCell ref="A58:R58"/>
    <mergeCell ref="A80:B80"/>
    <mergeCell ref="A84:B84"/>
    <mergeCell ref="A86:R86"/>
    <mergeCell ref="A108:R108"/>
    <mergeCell ref="A130:R130"/>
    <mergeCell ref="A152:R152"/>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T194"/>
  <sheetViews>
    <sheetView topLeftCell="A58" zoomScale="85" zoomScaleNormal="85" workbookViewId="0">
      <selection activeCell="E82" sqref="E82"/>
    </sheetView>
  </sheetViews>
  <sheetFormatPr defaultColWidth="8.85546875" defaultRowHeight="15" x14ac:dyDescent="0.25"/>
  <cols>
    <col min="1" max="1" width="23.7109375" style="620" bestFit="1" customWidth="1"/>
    <col min="2" max="17" width="10.7109375" style="620" customWidth="1"/>
    <col min="18" max="18" width="10.7109375" style="785" customWidth="1"/>
    <col min="19" max="19" width="10.7109375" style="620" customWidth="1"/>
    <col min="20" max="16384" width="8.85546875" style="620"/>
  </cols>
  <sheetData>
    <row r="1" spans="1:20" ht="14.45" thickBot="1" x14ac:dyDescent="0.3">
      <c r="A1" s="901" t="s">
        <v>616</v>
      </c>
      <c r="B1" s="901"/>
      <c r="C1" s="901"/>
      <c r="D1" s="901"/>
      <c r="E1" s="901"/>
      <c r="F1" s="901"/>
      <c r="G1" s="901"/>
      <c r="H1" s="901"/>
      <c r="I1" s="901"/>
      <c r="J1" s="901"/>
      <c r="K1" s="901"/>
      <c r="L1" s="901"/>
      <c r="M1" s="901"/>
      <c r="N1" s="901"/>
      <c r="O1" s="901"/>
      <c r="P1" s="901"/>
      <c r="Q1" s="901"/>
      <c r="R1" s="901"/>
    </row>
    <row r="2" spans="1:20" ht="13.9" x14ac:dyDescent="0.25">
      <c r="A2" s="480" t="s">
        <v>480</v>
      </c>
      <c r="B2" s="757">
        <v>1</v>
      </c>
      <c r="C2" s="757">
        <v>2</v>
      </c>
      <c r="D2" s="757">
        <v>3</v>
      </c>
      <c r="E2" s="757">
        <v>4</v>
      </c>
      <c r="F2" s="757">
        <v>5</v>
      </c>
      <c r="G2" s="757">
        <v>6</v>
      </c>
      <c r="H2" s="757">
        <v>7</v>
      </c>
      <c r="I2" s="757">
        <v>8</v>
      </c>
      <c r="J2" s="757">
        <v>9</v>
      </c>
      <c r="K2" s="757">
        <v>10</v>
      </c>
      <c r="L2" s="757">
        <v>11</v>
      </c>
      <c r="M2" s="757">
        <v>12</v>
      </c>
      <c r="N2" s="757">
        <v>13</v>
      </c>
      <c r="O2" s="757">
        <v>14</v>
      </c>
      <c r="P2" s="757">
        <v>15</v>
      </c>
      <c r="Q2" s="757">
        <v>16</v>
      </c>
      <c r="R2" s="758">
        <v>17</v>
      </c>
    </row>
    <row r="3" spans="1:20" ht="13.9" x14ac:dyDescent="0.25">
      <c r="A3" s="759" t="s">
        <v>432</v>
      </c>
      <c r="B3" s="706" t="s">
        <v>568</v>
      </c>
      <c r="C3" s="706" t="s">
        <v>569</v>
      </c>
      <c r="D3" s="706" t="s">
        <v>570</v>
      </c>
      <c r="E3" s="706" t="s">
        <v>571</v>
      </c>
      <c r="F3" s="706" t="s">
        <v>572</v>
      </c>
      <c r="G3" s="706" t="s">
        <v>569</v>
      </c>
      <c r="H3" s="706" t="s">
        <v>573</v>
      </c>
      <c r="I3" s="706" t="s">
        <v>571</v>
      </c>
      <c r="J3" s="706" t="s">
        <v>568</v>
      </c>
      <c r="K3" s="706" t="s">
        <v>569</v>
      </c>
      <c r="L3" s="706" t="s">
        <v>574</v>
      </c>
      <c r="M3" s="706" t="s">
        <v>571</v>
      </c>
      <c r="N3" s="706" t="s">
        <v>572</v>
      </c>
      <c r="O3" s="706" t="s">
        <v>569</v>
      </c>
      <c r="P3" s="706" t="s">
        <v>575</v>
      </c>
      <c r="Q3" s="706" t="s">
        <v>571</v>
      </c>
      <c r="R3" s="760" t="s">
        <v>572</v>
      </c>
    </row>
    <row r="4" spans="1:20" ht="13.9" x14ac:dyDescent="0.25">
      <c r="A4" s="759" t="s">
        <v>399</v>
      </c>
      <c r="B4" s="761">
        <f>864/5280</f>
        <v>0.16363636363636364</v>
      </c>
      <c r="C4" s="761">
        <f>84/5280</f>
        <v>1.5909090909090907E-2</v>
      </c>
      <c r="D4" s="761">
        <f>5280/5280</f>
        <v>1</v>
      </c>
      <c r="E4" s="761">
        <f>1500/5280</f>
        <v>0.28409090909090912</v>
      </c>
      <c r="F4" s="761">
        <f>3864/5280</f>
        <v>0.73181818181818181</v>
      </c>
      <c r="G4" s="761">
        <f>1500/5280</f>
        <v>0.28409090909090912</v>
      </c>
      <c r="H4" s="761">
        <f>2112/5280</f>
        <v>0.4</v>
      </c>
      <c r="I4" s="761">
        <f>612/5280</f>
        <v>0.11590909090909091</v>
      </c>
      <c r="J4" s="761">
        <f>888/5280</f>
        <v>0.16818181818181818</v>
      </c>
      <c r="K4" s="761">
        <f>612/5280</f>
        <v>0.11590909090909091</v>
      </c>
      <c r="L4" s="761">
        <f>2640/5280</f>
        <v>0.5</v>
      </c>
      <c r="M4" s="761">
        <f>1500/5280</f>
        <v>0.28409090909090912</v>
      </c>
      <c r="N4" s="761">
        <f>1920/5280</f>
        <v>0.36363636363636365</v>
      </c>
      <c r="O4" s="761">
        <f>1500/5280</f>
        <v>0.28409090909090912</v>
      </c>
      <c r="P4" s="761">
        <f>2112/5280</f>
        <v>0.4</v>
      </c>
      <c r="Q4" s="761">
        <f>1500/5280</f>
        <v>0.28409090909090912</v>
      </c>
      <c r="R4" s="762">
        <f>2112/5280</f>
        <v>0.4</v>
      </c>
      <c r="T4" s="461"/>
    </row>
    <row r="5" spans="1:20" ht="13.9" x14ac:dyDescent="0.25">
      <c r="A5" s="759" t="s">
        <v>582</v>
      </c>
      <c r="B5" s="706">
        <v>3</v>
      </c>
      <c r="C5" s="706">
        <v>3</v>
      </c>
      <c r="D5" s="706">
        <v>2</v>
      </c>
      <c r="E5" s="706">
        <v>2</v>
      </c>
      <c r="F5" s="706">
        <v>2</v>
      </c>
      <c r="G5" s="706">
        <v>2</v>
      </c>
      <c r="H5" s="706">
        <v>2</v>
      </c>
      <c r="I5" s="706">
        <v>2</v>
      </c>
      <c r="J5" s="706">
        <v>2</v>
      </c>
      <c r="K5" s="706">
        <v>2</v>
      </c>
      <c r="L5" s="706">
        <v>2</v>
      </c>
      <c r="M5" s="706">
        <v>2</v>
      </c>
      <c r="N5" s="706">
        <v>2</v>
      </c>
      <c r="O5" s="706">
        <v>2</v>
      </c>
      <c r="P5" s="706">
        <v>2</v>
      </c>
      <c r="Q5" s="706">
        <v>2</v>
      </c>
      <c r="R5" s="760">
        <v>2</v>
      </c>
    </row>
    <row r="6" spans="1:20" ht="14.45" thickBot="1" x14ac:dyDescent="0.3">
      <c r="A6" s="763" t="s">
        <v>576</v>
      </c>
      <c r="B6" s="730">
        <v>1800</v>
      </c>
      <c r="C6" s="730">
        <v>1800</v>
      </c>
      <c r="D6" s="730">
        <v>1800</v>
      </c>
      <c r="E6" s="730">
        <v>1800</v>
      </c>
      <c r="F6" s="730">
        <v>1800</v>
      </c>
      <c r="G6" s="730">
        <v>1800</v>
      </c>
      <c r="H6" s="730">
        <v>1800</v>
      </c>
      <c r="I6" s="730">
        <v>1800</v>
      </c>
      <c r="J6" s="730">
        <v>1800</v>
      </c>
      <c r="K6" s="730">
        <v>1800</v>
      </c>
      <c r="L6" s="730">
        <v>1800</v>
      </c>
      <c r="M6" s="730">
        <v>1800</v>
      </c>
      <c r="N6" s="730">
        <v>1800</v>
      </c>
      <c r="O6" s="730">
        <v>1800</v>
      </c>
      <c r="P6" s="730">
        <v>1800</v>
      </c>
      <c r="Q6" s="730">
        <v>1800</v>
      </c>
      <c r="R6" s="764">
        <v>1800</v>
      </c>
    </row>
    <row r="8" spans="1:20" ht="14.45" thickBot="1" x14ac:dyDescent="0.3">
      <c r="A8" s="902" t="s">
        <v>617</v>
      </c>
      <c r="B8" s="902"/>
      <c r="C8" s="902"/>
      <c r="D8" s="902"/>
      <c r="E8" s="902"/>
      <c r="F8" s="902"/>
      <c r="G8" s="902"/>
      <c r="H8" s="902"/>
      <c r="I8" s="902"/>
      <c r="J8" s="902"/>
      <c r="K8" s="902"/>
      <c r="L8" s="902"/>
      <c r="M8" s="902"/>
      <c r="N8" s="902"/>
      <c r="O8" s="902"/>
      <c r="P8" s="902"/>
      <c r="Q8" s="902"/>
      <c r="R8" s="902"/>
    </row>
    <row r="9" spans="1:20" ht="13.9" x14ac:dyDescent="0.25">
      <c r="A9" s="480">
        <v>2022</v>
      </c>
      <c r="B9" s="765">
        <v>1835</v>
      </c>
      <c r="C9" s="765">
        <v>1835</v>
      </c>
      <c r="D9" s="765">
        <v>1511</v>
      </c>
      <c r="E9" s="765">
        <v>1727</v>
      </c>
      <c r="F9" s="765">
        <v>1727</v>
      </c>
      <c r="G9" s="765">
        <v>1727</v>
      </c>
      <c r="H9" s="765">
        <v>1295</v>
      </c>
      <c r="I9" s="765">
        <v>1338</v>
      </c>
      <c r="J9" s="765">
        <v>1338</v>
      </c>
      <c r="K9" s="765">
        <v>1338</v>
      </c>
      <c r="L9" s="765">
        <v>1338</v>
      </c>
      <c r="M9" s="765">
        <v>1338</v>
      </c>
      <c r="N9" s="765">
        <v>1338</v>
      </c>
      <c r="O9" s="765">
        <v>1338</v>
      </c>
      <c r="P9" s="765">
        <v>906</v>
      </c>
      <c r="Q9" s="765">
        <v>938</v>
      </c>
      <c r="R9" s="766">
        <v>938</v>
      </c>
    </row>
    <row r="10" spans="1:20" ht="13.9" x14ac:dyDescent="0.25">
      <c r="A10" s="759">
        <v>2023</v>
      </c>
      <c r="B10" s="429">
        <f t="shared" ref="B10:B27" si="0">(B$28-B$9)/19+B9</f>
        <v>1908.8947368421052</v>
      </c>
      <c r="C10" s="429">
        <f t="shared" ref="C10:C27" si="1">(C$28-C$9)/19+C9</f>
        <v>1908.8947368421052</v>
      </c>
      <c r="D10" s="429">
        <f t="shared" ref="D10:D27" si="2">(D$28-D$9)/19+D9</f>
        <v>1576.3684210526317</v>
      </c>
      <c r="E10" s="429">
        <f t="shared" ref="E10:E27" si="3">(E$28-E$9)/19+E9</f>
        <v>1806.578947368421</v>
      </c>
      <c r="F10" s="429">
        <f t="shared" ref="F10:F27" si="4">(F$28-F$9)/19+F9</f>
        <v>1806.578947368421</v>
      </c>
      <c r="G10" s="429">
        <f t="shared" ref="G10:G27" si="5">(G$28-G$9)/19+G9</f>
        <v>1806.578947368421</v>
      </c>
      <c r="H10" s="429">
        <f t="shared" ref="H10:H27" si="6">(H$28-H$9)/19+H9</f>
        <v>1343.3157894736842</v>
      </c>
      <c r="I10" s="429">
        <f t="shared" ref="I10:I27" si="7">(I$28-I$9)/19+I9</f>
        <v>1390.1578947368421</v>
      </c>
      <c r="J10" s="429">
        <f t="shared" ref="J10:J27" si="8">(J$28-J$9)/19+J9</f>
        <v>1395.421052631579</v>
      </c>
      <c r="K10" s="429">
        <f t="shared" ref="K10:K27" si="9">(K$28-K$9)/19+K9</f>
        <v>1395.421052631579</v>
      </c>
      <c r="L10" s="429">
        <f t="shared" ref="L10:L27" si="10">(L$28-L$9)/19+L9</f>
        <v>1395.421052631579</v>
      </c>
      <c r="M10" s="429">
        <f t="shared" ref="M10:M27" si="11">(M$28-M$9)/19+M9</f>
        <v>1395.421052631579</v>
      </c>
      <c r="N10" s="429">
        <f t="shared" ref="N10:N27" si="12">(N$28-N$9)/19+N9</f>
        <v>1395.421052631579</v>
      </c>
      <c r="O10" s="429">
        <f t="shared" ref="O10:O27" si="13">(O$28-O$9)/19+O9</f>
        <v>1395.421052631579</v>
      </c>
      <c r="P10" s="429">
        <f t="shared" ref="P10:P27" si="14">(P$28-P$9)/19+P9</f>
        <v>943.52631578947364</v>
      </c>
      <c r="Q10" s="429">
        <f t="shared" ref="Q10:Q27" si="15">(Q$28-Q$9)/19+Q9</f>
        <v>979.52631578947364</v>
      </c>
      <c r="R10" s="767">
        <f t="shared" ref="R10:R27" si="16">(R$28-R$9)/19+R9</f>
        <v>979.52631578947364</v>
      </c>
    </row>
    <row r="11" spans="1:20" ht="13.9" x14ac:dyDescent="0.25">
      <c r="A11" s="759">
        <v>2024</v>
      </c>
      <c r="B11" s="429">
        <f t="shared" si="0"/>
        <v>1982.7894736842104</v>
      </c>
      <c r="C11" s="429">
        <f t="shared" si="1"/>
        <v>1982.7894736842104</v>
      </c>
      <c r="D11" s="429">
        <f t="shared" si="2"/>
        <v>1641.7368421052633</v>
      </c>
      <c r="E11" s="429">
        <f t="shared" si="3"/>
        <v>1886.1578947368421</v>
      </c>
      <c r="F11" s="429">
        <f t="shared" si="4"/>
        <v>1886.1578947368421</v>
      </c>
      <c r="G11" s="429">
        <f t="shared" si="5"/>
        <v>1886.1578947368421</v>
      </c>
      <c r="H11" s="429">
        <f t="shared" si="6"/>
        <v>1391.6315789473683</v>
      </c>
      <c r="I11" s="429">
        <f t="shared" si="7"/>
        <v>1442.3157894736842</v>
      </c>
      <c r="J11" s="429">
        <f t="shared" si="8"/>
        <v>1452.8421052631579</v>
      </c>
      <c r="K11" s="429">
        <f t="shared" si="9"/>
        <v>1452.8421052631579</v>
      </c>
      <c r="L11" s="429">
        <f t="shared" si="10"/>
        <v>1452.8421052631579</v>
      </c>
      <c r="M11" s="429">
        <f t="shared" si="11"/>
        <v>1452.8421052631579</v>
      </c>
      <c r="N11" s="429">
        <f t="shared" si="12"/>
        <v>1452.8421052631579</v>
      </c>
      <c r="O11" s="429">
        <f t="shared" si="13"/>
        <v>1452.8421052631579</v>
      </c>
      <c r="P11" s="429">
        <f t="shared" si="14"/>
        <v>981.05263157894728</v>
      </c>
      <c r="Q11" s="429">
        <f t="shared" si="15"/>
        <v>1021.0526315789473</v>
      </c>
      <c r="R11" s="767">
        <f t="shared" si="16"/>
        <v>1021.0526315789473</v>
      </c>
    </row>
    <row r="12" spans="1:20" ht="13.9" x14ac:dyDescent="0.25">
      <c r="A12" s="759">
        <v>2025</v>
      </c>
      <c r="B12" s="429">
        <f t="shared" si="0"/>
        <v>2056.6842105263158</v>
      </c>
      <c r="C12" s="429">
        <f t="shared" si="1"/>
        <v>2056.6842105263158</v>
      </c>
      <c r="D12" s="429">
        <f t="shared" si="2"/>
        <v>1707.105263157895</v>
      </c>
      <c r="E12" s="429">
        <f t="shared" si="3"/>
        <v>1965.7368421052631</v>
      </c>
      <c r="F12" s="429">
        <f t="shared" si="4"/>
        <v>1965.7368421052631</v>
      </c>
      <c r="G12" s="429">
        <f t="shared" si="5"/>
        <v>1965.7368421052631</v>
      </c>
      <c r="H12" s="429">
        <f t="shared" si="6"/>
        <v>1439.9473684210525</v>
      </c>
      <c r="I12" s="429">
        <f t="shared" si="7"/>
        <v>1494.4736842105262</v>
      </c>
      <c r="J12" s="429">
        <f t="shared" si="8"/>
        <v>1510.2631578947369</v>
      </c>
      <c r="K12" s="429">
        <f t="shared" si="9"/>
        <v>1510.2631578947369</v>
      </c>
      <c r="L12" s="429">
        <f t="shared" si="10"/>
        <v>1510.2631578947369</v>
      </c>
      <c r="M12" s="429">
        <f t="shared" si="11"/>
        <v>1510.2631578947369</v>
      </c>
      <c r="N12" s="429">
        <f t="shared" si="12"/>
        <v>1510.2631578947369</v>
      </c>
      <c r="O12" s="429">
        <f t="shared" si="13"/>
        <v>1510.2631578947369</v>
      </c>
      <c r="P12" s="429">
        <f t="shared" si="14"/>
        <v>1018.5789473684209</v>
      </c>
      <c r="Q12" s="429">
        <f t="shared" si="15"/>
        <v>1062.578947368421</v>
      </c>
      <c r="R12" s="767">
        <f t="shared" si="16"/>
        <v>1062.578947368421</v>
      </c>
    </row>
    <row r="13" spans="1:20" ht="13.9" x14ac:dyDescent="0.25">
      <c r="A13" s="759">
        <v>2026</v>
      </c>
      <c r="B13" s="429">
        <f t="shared" si="0"/>
        <v>2130.5789473684213</v>
      </c>
      <c r="C13" s="429">
        <f t="shared" si="1"/>
        <v>2130.5789473684213</v>
      </c>
      <c r="D13" s="429">
        <f t="shared" si="2"/>
        <v>1772.4736842105267</v>
      </c>
      <c r="E13" s="429">
        <f t="shared" si="3"/>
        <v>2045.3157894736842</v>
      </c>
      <c r="F13" s="429">
        <f t="shared" si="4"/>
        <v>2045.3157894736842</v>
      </c>
      <c r="G13" s="429">
        <f t="shared" si="5"/>
        <v>2045.3157894736842</v>
      </c>
      <c r="H13" s="429">
        <f t="shared" si="6"/>
        <v>1488.2631578947367</v>
      </c>
      <c r="I13" s="429">
        <f t="shared" si="7"/>
        <v>1546.6315789473683</v>
      </c>
      <c r="J13" s="429">
        <f t="shared" si="8"/>
        <v>1567.6842105263158</v>
      </c>
      <c r="K13" s="429">
        <f t="shared" si="9"/>
        <v>1567.6842105263158</v>
      </c>
      <c r="L13" s="429">
        <f t="shared" si="10"/>
        <v>1567.6842105263158</v>
      </c>
      <c r="M13" s="429">
        <f t="shared" si="11"/>
        <v>1567.6842105263158</v>
      </c>
      <c r="N13" s="429">
        <f t="shared" si="12"/>
        <v>1567.6842105263158</v>
      </c>
      <c r="O13" s="429">
        <f t="shared" si="13"/>
        <v>1567.6842105263158</v>
      </c>
      <c r="P13" s="429">
        <f t="shared" si="14"/>
        <v>1056.1052631578946</v>
      </c>
      <c r="Q13" s="429">
        <f t="shared" si="15"/>
        <v>1104.1052631578948</v>
      </c>
      <c r="R13" s="767">
        <f t="shared" si="16"/>
        <v>1104.1052631578948</v>
      </c>
    </row>
    <row r="14" spans="1:20" ht="13.9" x14ac:dyDescent="0.25">
      <c r="A14" s="759">
        <v>2027</v>
      </c>
      <c r="B14" s="429">
        <f t="shared" si="0"/>
        <v>2204.4736842105267</v>
      </c>
      <c r="C14" s="429">
        <f t="shared" si="1"/>
        <v>2204.4736842105267</v>
      </c>
      <c r="D14" s="429">
        <f t="shared" si="2"/>
        <v>1837.8421052631584</v>
      </c>
      <c r="E14" s="429">
        <f t="shared" si="3"/>
        <v>2124.8947368421054</v>
      </c>
      <c r="F14" s="429">
        <f t="shared" si="4"/>
        <v>2124.8947368421054</v>
      </c>
      <c r="G14" s="429">
        <f t="shared" si="5"/>
        <v>2124.8947368421054</v>
      </c>
      <c r="H14" s="429">
        <f t="shared" si="6"/>
        <v>1536.5789473684208</v>
      </c>
      <c r="I14" s="429">
        <f t="shared" si="7"/>
        <v>1598.7894736842104</v>
      </c>
      <c r="J14" s="429">
        <f t="shared" si="8"/>
        <v>1625.1052631578948</v>
      </c>
      <c r="K14" s="429">
        <f t="shared" si="9"/>
        <v>1625.1052631578948</v>
      </c>
      <c r="L14" s="429">
        <f t="shared" si="10"/>
        <v>1625.1052631578948</v>
      </c>
      <c r="M14" s="429">
        <f t="shared" si="11"/>
        <v>1625.1052631578948</v>
      </c>
      <c r="N14" s="429">
        <f t="shared" si="12"/>
        <v>1625.1052631578948</v>
      </c>
      <c r="O14" s="429">
        <f t="shared" si="13"/>
        <v>1625.1052631578948</v>
      </c>
      <c r="P14" s="429">
        <f t="shared" si="14"/>
        <v>1093.6315789473683</v>
      </c>
      <c r="Q14" s="429">
        <f t="shared" si="15"/>
        <v>1145.6315789473686</v>
      </c>
      <c r="R14" s="767">
        <f t="shared" si="16"/>
        <v>1145.6315789473686</v>
      </c>
    </row>
    <row r="15" spans="1:20" ht="13.9" x14ac:dyDescent="0.25">
      <c r="A15" s="759">
        <v>2028</v>
      </c>
      <c r="B15" s="429">
        <f t="shared" si="0"/>
        <v>2278.3684210526321</v>
      </c>
      <c r="C15" s="429">
        <f t="shared" si="1"/>
        <v>2278.3684210526321</v>
      </c>
      <c r="D15" s="429">
        <f t="shared" si="2"/>
        <v>1903.21052631579</v>
      </c>
      <c r="E15" s="429">
        <f t="shared" si="3"/>
        <v>2204.4736842105267</v>
      </c>
      <c r="F15" s="429">
        <f t="shared" si="4"/>
        <v>2204.4736842105267</v>
      </c>
      <c r="G15" s="429">
        <f t="shared" si="5"/>
        <v>2204.4736842105267</v>
      </c>
      <c r="H15" s="429">
        <f t="shared" si="6"/>
        <v>1584.894736842105</v>
      </c>
      <c r="I15" s="429">
        <f t="shared" si="7"/>
        <v>1650.9473684210525</v>
      </c>
      <c r="J15" s="429">
        <f t="shared" si="8"/>
        <v>1682.5263157894738</v>
      </c>
      <c r="K15" s="429">
        <f t="shared" si="9"/>
        <v>1682.5263157894738</v>
      </c>
      <c r="L15" s="429">
        <f t="shared" si="10"/>
        <v>1682.5263157894738</v>
      </c>
      <c r="M15" s="429">
        <f t="shared" si="11"/>
        <v>1682.5263157894738</v>
      </c>
      <c r="N15" s="429">
        <f t="shared" si="12"/>
        <v>1682.5263157894738</v>
      </c>
      <c r="O15" s="429">
        <f t="shared" si="13"/>
        <v>1682.5263157894738</v>
      </c>
      <c r="P15" s="429">
        <f t="shared" si="14"/>
        <v>1131.1578947368421</v>
      </c>
      <c r="Q15" s="429">
        <f t="shared" si="15"/>
        <v>1187.1578947368423</v>
      </c>
      <c r="R15" s="767">
        <f t="shared" si="16"/>
        <v>1187.1578947368423</v>
      </c>
    </row>
    <row r="16" spans="1:20" ht="13.9" x14ac:dyDescent="0.25">
      <c r="A16" s="759">
        <v>2029</v>
      </c>
      <c r="B16" s="429">
        <f t="shared" si="0"/>
        <v>2352.2631578947376</v>
      </c>
      <c r="C16" s="429">
        <f t="shared" si="1"/>
        <v>2352.2631578947376</v>
      </c>
      <c r="D16" s="429">
        <f t="shared" si="2"/>
        <v>1968.5789473684217</v>
      </c>
      <c r="E16" s="429">
        <f t="shared" si="3"/>
        <v>2284.052631578948</v>
      </c>
      <c r="F16" s="429">
        <f t="shared" si="4"/>
        <v>2284.052631578948</v>
      </c>
      <c r="G16" s="429">
        <f t="shared" si="5"/>
        <v>2284.052631578948</v>
      </c>
      <c r="H16" s="429">
        <f t="shared" si="6"/>
        <v>1633.2105263157891</v>
      </c>
      <c r="I16" s="429">
        <f t="shared" si="7"/>
        <v>1703.1052631578946</v>
      </c>
      <c r="J16" s="429">
        <f t="shared" si="8"/>
        <v>1739.9473684210527</v>
      </c>
      <c r="K16" s="429">
        <f t="shared" si="9"/>
        <v>1739.9473684210527</v>
      </c>
      <c r="L16" s="429">
        <f t="shared" si="10"/>
        <v>1739.9473684210527</v>
      </c>
      <c r="M16" s="429">
        <f t="shared" si="11"/>
        <v>1739.9473684210527</v>
      </c>
      <c r="N16" s="429">
        <f t="shared" si="12"/>
        <v>1739.9473684210527</v>
      </c>
      <c r="O16" s="429">
        <f t="shared" si="13"/>
        <v>1739.9473684210527</v>
      </c>
      <c r="P16" s="429">
        <f t="shared" si="14"/>
        <v>1168.6842105263158</v>
      </c>
      <c r="Q16" s="429">
        <f t="shared" si="15"/>
        <v>1228.6842105263161</v>
      </c>
      <c r="R16" s="767">
        <f t="shared" si="16"/>
        <v>1228.6842105263161</v>
      </c>
    </row>
    <row r="17" spans="1:18" ht="13.9" x14ac:dyDescent="0.25">
      <c r="A17" s="759">
        <v>2030</v>
      </c>
      <c r="B17" s="429">
        <f t="shared" si="0"/>
        <v>2426.157894736843</v>
      </c>
      <c r="C17" s="429">
        <f t="shared" si="1"/>
        <v>2426.157894736843</v>
      </c>
      <c r="D17" s="429">
        <f t="shared" si="2"/>
        <v>2033.9473684210534</v>
      </c>
      <c r="E17" s="429">
        <f t="shared" si="3"/>
        <v>2363.6315789473692</v>
      </c>
      <c r="F17" s="429">
        <f t="shared" si="4"/>
        <v>2363.6315789473692</v>
      </c>
      <c r="G17" s="429">
        <f t="shared" si="5"/>
        <v>2363.6315789473692</v>
      </c>
      <c r="H17" s="429">
        <f t="shared" si="6"/>
        <v>1681.5263157894733</v>
      </c>
      <c r="I17" s="429">
        <f t="shared" si="7"/>
        <v>1755.2631578947367</v>
      </c>
      <c r="J17" s="429">
        <f t="shared" si="8"/>
        <v>1797.3684210526317</v>
      </c>
      <c r="K17" s="429">
        <f t="shared" si="9"/>
        <v>1797.3684210526317</v>
      </c>
      <c r="L17" s="429">
        <f t="shared" si="10"/>
        <v>1797.3684210526317</v>
      </c>
      <c r="M17" s="429">
        <f t="shared" si="11"/>
        <v>1797.3684210526317</v>
      </c>
      <c r="N17" s="429">
        <f t="shared" si="12"/>
        <v>1797.3684210526317</v>
      </c>
      <c r="O17" s="429">
        <f t="shared" si="13"/>
        <v>1797.3684210526317</v>
      </c>
      <c r="P17" s="429">
        <f t="shared" si="14"/>
        <v>1206.2105263157896</v>
      </c>
      <c r="Q17" s="429">
        <f t="shared" si="15"/>
        <v>1270.2105263157898</v>
      </c>
      <c r="R17" s="767">
        <f t="shared" si="16"/>
        <v>1270.2105263157898</v>
      </c>
    </row>
    <row r="18" spans="1:18" ht="13.9" x14ac:dyDescent="0.25">
      <c r="A18" s="759">
        <v>2031</v>
      </c>
      <c r="B18" s="429">
        <f t="shared" si="0"/>
        <v>2500.0526315789484</v>
      </c>
      <c r="C18" s="429">
        <f t="shared" si="1"/>
        <v>2500.0526315789484</v>
      </c>
      <c r="D18" s="429">
        <f t="shared" si="2"/>
        <v>2099.3157894736851</v>
      </c>
      <c r="E18" s="429">
        <f t="shared" si="3"/>
        <v>2443.2105263157905</v>
      </c>
      <c r="F18" s="429">
        <f t="shared" si="4"/>
        <v>2443.2105263157905</v>
      </c>
      <c r="G18" s="429">
        <f t="shared" si="5"/>
        <v>2443.2105263157905</v>
      </c>
      <c r="H18" s="429">
        <f t="shared" si="6"/>
        <v>1729.8421052631575</v>
      </c>
      <c r="I18" s="429">
        <f t="shared" si="7"/>
        <v>1807.4210526315787</v>
      </c>
      <c r="J18" s="429">
        <f t="shared" si="8"/>
        <v>1854.7894736842106</v>
      </c>
      <c r="K18" s="429">
        <f t="shared" si="9"/>
        <v>1854.7894736842106</v>
      </c>
      <c r="L18" s="429">
        <f t="shared" si="10"/>
        <v>1854.7894736842106</v>
      </c>
      <c r="M18" s="429">
        <f t="shared" si="11"/>
        <v>1854.7894736842106</v>
      </c>
      <c r="N18" s="429">
        <f t="shared" si="12"/>
        <v>1854.7894736842106</v>
      </c>
      <c r="O18" s="429">
        <f t="shared" si="13"/>
        <v>1854.7894736842106</v>
      </c>
      <c r="P18" s="429">
        <f t="shared" si="14"/>
        <v>1243.7368421052633</v>
      </c>
      <c r="Q18" s="429">
        <f t="shared" si="15"/>
        <v>1311.7368421052636</v>
      </c>
      <c r="R18" s="767">
        <f t="shared" si="16"/>
        <v>1311.7368421052636</v>
      </c>
    </row>
    <row r="19" spans="1:18" ht="13.9" x14ac:dyDescent="0.25">
      <c r="A19" s="759">
        <v>2032</v>
      </c>
      <c r="B19" s="429">
        <f t="shared" si="0"/>
        <v>2573.9473684210539</v>
      </c>
      <c r="C19" s="429">
        <f t="shared" si="1"/>
        <v>2573.9473684210539</v>
      </c>
      <c r="D19" s="429">
        <f t="shared" si="2"/>
        <v>2164.6842105263167</v>
      </c>
      <c r="E19" s="429">
        <f t="shared" si="3"/>
        <v>2522.7894736842118</v>
      </c>
      <c r="F19" s="429">
        <f t="shared" si="4"/>
        <v>2522.7894736842118</v>
      </c>
      <c r="G19" s="429">
        <f t="shared" si="5"/>
        <v>2522.7894736842118</v>
      </c>
      <c r="H19" s="429">
        <f t="shared" si="6"/>
        <v>1778.1578947368416</v>
      </c>
      <c r="I19" s="429">
        <f t="shared" si="7"/>
        <v>1859.5789473684208</v>
      </c>
      <c r="J19" s="429">
        <f t="shared" si="8"/>
        <v>1912.2105263157896</v>
      </c>
      <c r="K19" s="429">
        <f t="shared" si="9"/>
        <v>1912.2105263157896</v>
      </c>
      <c r="L19" s="429">
        <f t="shared" si="10"/>
        <v>1912.2105263157896</v>
      </c>
      <c r="M19" s="429">
        <f t="shared" si="11"/>
        <v>1912.2105263157896</v>
      </c>
      <c r="N19" s="429">
        <f t="shared" si="12"/>
        <v>1912.2105263157896</v>
      </c>
      <c r="O19" s="429">
        <f t="shared" si="13"/>
        <v>1912.2105263157896</v>
      </c>
      <c r="P19" s="429">
        <f t="shared" si="14"/>
        <v>1281.2631578947371</v>
      </c>
      <c r="Q19" s="429">
        <f t="shared" si="15"/>
        <v>1353.2631578947373</v>
      </c>
      <c r="R19" s="767">
        <f t="shared" si="16"/>
        <v>1353.2631578947373</v>
      </c>
    </row>
    <row r="20" spans="1:18" ht="13.9" x14ac:dyDescent="0.25">
      <c r="A20" s="759">
        <v>2033</v>
      </c>
      <c r="B20" s="429">
        <f t="shared" si="0"/>
        <v>2647.8421052631593</v>
      </c>
      <c r="C20" s="429">
        <f t="shared" si="1"/>
        <v>2647.8421052631593</v>
      </c>
      <c r="D20" s="429">
        <f t="shared" si="2"/>
        <v>2230.0526315789484</v>
      </c>
      <c r="E20" s="429">
        <f t="shared" si="3"/>
        <v>2602.368421052633</v>
      </c>
      <c r="F20" s="429">
        <f t="shared" si="4"/>
        <v>2602.368421052633</v>
      </c>
      <c r="G20" s="429">
        <f t="shared" si="5"/>
        <v>2602.368421052633</v>
      </c>
      <c r="H20" s="429">
        <f t="shared" si="6"/>
        <v>1826.4736842105258</v>
      </c>
      <c r="I20" s="429">
        <f t="shared" si="7"/>
        <v>1911.7368421052629</v>
      </c>
      <c r="J20" s="429">
        <f t="shared" si="8"/>
        <v>1969.6315789473686</v>
      </c>
      <c r="K20" s="429">
        <f t="shared" si="9"/>
        <v>1969.6315789473686</v>
      </c>
      <c r="L20" s="429">
        <f t="shared" si="10"/>
        <v>1969.6315789473686</v>
      </c>
      <c r="M20" s="429">
        <f t="shared" si="11"/>
        <v>1969.6315789473686</v>
      </c>
      <c r="N20" s="429">
        <f t="shared" si="12"/>
        <v>1969.6315789473686</v>
      </c>
      <c r="O20" s="429">
        <f t="shared" si="13"/>
        <v>1969.6315789473686</v>
      </c>
      <c r="P20" s="429">
        <f t="shared" si="14"/>
        <v>1318.7894736842109</v>
      </c>
      <c r="Q20" s="429">
        <f t="shared" si="15"/>
        <v>1394.7894736842111</v>
      </c>
      <c r="R20" s="767">
        <f t="shared" si="16"/>
        <v>1394.7894736842111</v>
      </c>
    </row>
    <row r="21" spans="1:18" ht="13.9" x14ac:dyDescent="0.25">
      <c r="A21" s="759">
        <v>2034</v>
      </c>
      <c r="B21" s="429">
        <f t="shared" si="0"/>
        <v>2721.7368421052647</v>
      </c>
      <c r="C21" s="429">
        <f t="shared" si="1"/>
        <v>2721.7368421052647</v>
      </c>
      <c r="D21" s="429">
        <f t="shared" si="2"/>
        <v>2295.4210526315801</v>
      </c>
      <c r="E21" s="429">
        <f t="shared" si="3"/>
        <v>2681.9473684210543</v>
      </c>
      <c r="F21" s="429">
        <f t="shared" si="4"/>
        <v>2681.9473684210543</v>
      </c>
      <c r="G21" s="429">
        <f t="shared" si="5"/>
        <v>2681.9473684210543</v>
      </c>
      <c r="H21" s="429">
        <f t="shared" si="6"/>
        <v>1874.78947368421</v>
      </c>
      <c r="I21" s="429">
        <f t="shared" si="7"/>
        <v>1963.894736842105</v>
      </c>
      <c r="J21" s="429">
        <f t="shared" si="8"/>
        <v>2027.0526315789475</v>
      </c>
      <c r="K21" s="429">
        <f t="shared" si="9"/>
        <v>2027.0526315789475</v>
      </c>
      <c r="L21" s="429">
        <f t="shared" si="10"/>
        <v>2027.0526315789475</v>
      </c>
      <c r="M21" s="429">
        <f t="shared" si="11"/>
        <v>2027.0526315789475</v>
      </c>
      <c r="N21" s="429">
        <f t="shared" si="12"/>
        <v>2027.0526315789475</v>
      </c>
      <c r="O21" s="429">
        <f t="shared" si="13"/>
        <v>2027.0526315789475</v>
      </c>
      <c r="P21" s="429">
        <f t="shared" si="14"/>
        <v>1356.3157894736846</v>
      </c>
      <c r="Q21" s="429">
        <f t="shared" si="15"/>
        <v>1436.3157894736848</v>
      </c>
      <c r="R21" s="767">
        <f t="shared" si="16"/>
        <v>1436.3157894736848</v>
      </c>
    </row>
    <row r="22" spans="1:18" ht="13.9" x14ac:dyDescent="0.25">
      <c r="A22" s="759">
        <v>2035</v>
      </c>
      <c r="B22" s="429">
        <f t="shared" si="0"/>
        <v>2795.6315789473701</v>
      </c>
      <c r="C22" s="429">
        <f t="shared" si="1"/>
        <v>2795.6315789473701</v>
      </c>
      <c r="D22" s="429">
        <f t="shared" si="2"/>
        <v>2360.7894736842118</v>
      </c>
      <c r="E22" s="429">
        <f t="shared" si="3"/>
        <v>2761.5263157894756</v>
      </c>
      <c r="F22" s="429">
        <f t="shared" si="4"/>
        <v>2761.5263157894756</v>
      </c>
      <c r="G22" s="429">
        <f t="shared" si="5"/>
        <v>2761.5263157894756</v>
      </c>
      <c r="H22" s="429">
        <f t="shared" si="6"/>
        <v>1923.1052631578941</v>
      </c>
      <c r="I22" s="429">
        <f t="shared" si="7"/>
        <v>2016.0526315789471</v>
      </c>
      <c r="J22" s="429">
        <f t="shared" si="8"/>
        <v>2084.4736842105262</v>
      </c>
      <c r="K22" s="429">
        <f t="shared" si="9"/>
        <v>2084.4736842105262</v>
      </c>
      <c r="L22" s="429">
        <f t="shared" si="10"/>
        <v>2084.4736842105262</v>
      </c>
      <c r="M22" s="429">
        <f t="shared" si="11"/>
        <v>2084.4736842105262</v>
      </c>
      <c r="N22" s="429">
        <f t="shared" si="12"/>
        <v>2084.4736842105262</v>
      </c>
      <c r="O22" s="429">
        <f t="shared" si="13"/>
        <v>2084.4736842105262</v>
      </c>
      <c r="P22" s="429">
        <f t="shared" si="14"/>
        <v>1393.8421052631584</v>
      </c>
      <c r="Q22" s="429">
        <f t="shared" si="15"/>
        <v>1477.8421052631586</v>
      </c>
      <c r="R22" s="767">
        <f t="shared" si="16"/>
        <v>1477.8421052631586</v>
      </c>
    </row>
    <row r="23" spans="1:18" ht="13.9" x14ac:dyDescent="0.25">
      <c r="A23" s="759">
        <v>2036</v>
      </c>
      <c r="B23" s="429">
        <f t="shared" si="0"/>
        <v>2869.5263157894756</v>
      </c>
      <c r="C23" s="429">
        <f t="shared" si="1"/>
        <v>2869.5263157894756</v>
      </c>
      <c r="D23" s="429">
        <f t="shared" si="2"/>
        <v>2426.1578947368434</v>
      </c>
      <c r="E23" s="429">
        <f t="shared" si="3"/>
        <v>2841.1052631578968</v>
      </c>
      <c r="F23" s="429">
        <f t="shared" si="4"/>
        <v>2841.1052631578968</v>
      </c>
      <c r="G23" s="429">
        <f t="shared" si="5"/>
        <v>2841.1052631578968</v>
      </c>
      <c r="H23" s="429">
        <f t="shared" si="6"/>
        <v>1971.4210526315783</v>
      </c>
      <c r="I23" s="429">
        <f t="shared" si="7"/>
        <v>2068.2105263157891</v>
      </c>
      <c r="J23" s="429">
        <f t="shared" si="8"/>
        <v>2141.894736842105</v>
      </c>
      <c r="K23" s="429">
        <f t="shared" si="9"/>
        <v>2141.894736842105</v>
      </c>
      <c r="L23" s="429">
        <f t="shared" si="10"/>
        <v>2141.894736842105</v>
      </c>
      <c r="M23" s="429">
        <f t="shared" si="11"/>
        <v>2141.894736842105</v>
      </c>
      <c r="N23" s="429">
        <f t="shared" si="12"/>
        <v>2141.894736842105</v>
      </c>
      <c r="O23" s="429">
        <f t="shared" si="13"/>
        <v>2141.894736842105</v>
      </c>
      <c r="P23" s="429">
        <f t="shared" si="14"/>
        <v>1431.3684210526321</v>
      </c>
      <c r="Q23" s="429">
        <f t="shared" si="15"/>
        <v>1519.3684210526324</v>
      </c>
      <c r="R23" s="767">
        <f t="shared" si="16"/>
        <v>1519.3684210526324</v>
      </c>
    </row>
    <row r="24" spans="1:18" ht="13.9" x14ac:dyDescent="0.25">
      <c r="A24" s="759">
        <v>2037</v>
      </c>
      <c r="B24" s="429">
        <f t="shared" si="0"/>
        <v>2943.421052631581</v>
      </c>
      <c r="C24" s="429">
        <f t="shared" si="1"/>
        <v>2943.421052631581</v>
      </c>
      <c r="D24" s="429">
        <f t="shared" si="2"/>
        <v>2491.5263157894751</v>
      </c>
      <c r="E24" s="429">
        <f t="shared" si="3"/>
        <v>2920.6842105263181</v>
      </c>
      <c r="F24" s="429">
        <f t="shared" si="4"/>
        <v>2920.6842105263181</v>
      </c>
      <c r="G24" s="429">
        <f t="shared" si="5"/>
        <v>2920.6842105263181</v>
      </c>
      <c r="H24" s="429">
        <f t="shared" si="6"/>
        <v>2019.7368421052624</v>
      </c>
      <c r="I24" s="429">
        <f t="shared" si="7"/>
        <v>2120.3684210526312</v>
      </c>
      <c r="J24" s="429">
        <f t="shared" si="8"/>
        <v>2199.3157894736837</v>
      </c>
      <c r="K24" s="429">
        <f t="shared" si="9"/>
        <v>2199.3157894736837</v>
      </c>
      <c r="L24" s="429">
        <f t="shared" si="10"/>
        <v>2199.3157894736837</v>
      </c>
      <c r="M24" s="429">
        <f t="shared" si="11"/>
        <v>2199.3157894736837</v>
      </c>
      <c r="N24" s="429">
        <f t="shared" si="12"/>
        <v>2199.3157894736837</v>
      </c>
      <c r="O24" s="429">
        <f t="shared" si="13"/>
        <v>2199.3157894736837</v>
      </c>
      <c r="P24" s="429">
        <f t="shared" si="14"/>
        <v>1468.8947368421059</v>
      </c>
      <c r="Q24" s="429">
        <f t="shared" si="15"/>
        <v>1560.8947368421061</v>
      </c>
      <c r="R24" s="767">
        <f t="shared" si="16"/>
        <v>1560.8947368421061</v>
      </c>
    </row>
    <row r="25" spans="1:18" ht="13.9" x14ac:dyDescent="0.25">
      <c r="A25" s="759">
        <v>2038</v>
      </c>
      <c r="B25" s="429">
        <f t="shared" si="0"/>
        <v>3017.3157894736864</v>
      </c>
      <c r="C25" s="429">
        <f t="shared" si="1"/>
        <v>3017.3157894736864</v>
      </c>
      <c r="D25" s="429">
        <f t="shared" si="2"/>
        <v>2556.8947368421068</v>
      </c>
      <c r="E25" s="429">
        <f t="shared" si="3"/>
        <v>3000.2631578947394</v>
      </c>
      <c r="F25" s="429">
        <f t="shared" si="4"/>
        <v>3000.2631578947394</v>
      </c>
      <c r="G25" s="429">
        <f t="shared" si="5"/>
        <v>3000.2631578947394</v>
      </c>
      <c r="H25" s="429">
        <f t="shared" si="6"/>
        <v>2068.0526315789466</v>
      </c>
      <c r="I25" s="429">
        <f t="shared" si="7"/>
        <v>2172.5263157894733</v>
      </c>
      <c r="J25" s="429">
        <f t="shared" si="8"/>
        <v>2256.7368421052624</v>
      </c>
      <c r="K25" s="429">
        <f t="shared" si="9"/>
        <v>2256.7368421052624</v>
      </c>
      <c r="L25" s="429">
        <f t="shared" si="10"/>
        <v>2256.7368421052624</v>
      </c>
      <c r="M25" s="429">
        <f t="shared" si="11"/>
        <v>2256.7368421052624</v>
      </c>
      <c r="N25" s="429">
        <f t="shared" si="12"/>
        <v>2256.7368421052624</v>
      </c>
      <c r="O25" s="429">
        <f t="shared" si="13"/>
        <v>2256.7368421052624</v>
      </c>
      <c r="P25" s="429">
        <f t="shared" si="14"/>
        <v>1506.4210526315796</v>
      </c>
      <c r="Q25" s="429">
        <f t="shared" si="15"/>
        <v>1602.4210526315799</v>
      </c>
      <c r="R25" s="767">
        <f t="shared" si="16"/>
        <v>1602.4210526315799</v>
      </c>
    </row>
    <row r="26" spans="1:18" ht="13.9" x14ac:dyDescent="0.25">
      <c r="A26" s="759">
        <v>2039</v>
      </c>
      <c r="B26" s="429">
        <f t="shared" si="0"/>
        <v>3091.2105263157919</v>
      </c>
      <c r="C26" s="429">
        <f t="shared" si="1"/>
        <v>3091.2105263157919</v>
      </c>
      <c r="D26" s="429">
        <f t="shared" si="2"/>
        <v>2622.2631578947385</v>
      </c>
      <c r="E26" s="429">
        <f t="shared" si="3"/>
        <v>3079.8421052631606</v>
      </c>
      <c r="F26" s="429">
        <f t="shared" si="4"/>
        <v>3079.8421052631606</v>
      </c>
      <c r="G26" s="429">
        <f t="shared" si="5"/>
        <v>3079.8421052631606</v>
      </c>
      <c r="H26" s="429">
        <f t="shared" si="6"/>
        <v>2116.3684210526308</v>
      </c>
      <c r="I26" s="429">
        <f t="shared" si="7"/>
        <v>2224.6842105263154</v>
      </c>
      <c r="J26" s="429">
        <f t="shared" si="8"/>
        <v>2314.1578947368412</v>
      </c>
      <c r="K26" s="429">
        <f t="shared" si="9"/>
        <v>2314.1578947368412</v>
      </c>
      <c r="L26" s="429">
        <f t="shared" si="10"/>
        <v>2314.1578947368412</v>
      </c>
      <c r="M26" s="429">
        <f t="shared" si="11"/>
        <v>2314.1578947368412</v>
      </c>
      <c r="N26" s="429">
        <f t="shared" si="12"/>
        <v>2314.1578947368412</v>
      </c>
      <c r="O26" s="429">
        <f t="shared" si="13"/>
        <v>2314.1578947368412</v>
      </c>
      <c r="P26" s="429">
        <f t="shared" si="14"/>
        <v>1543.9473684210534</v>
      </c>
      <c r="Q26" s="429">
        <f t="shared" si="15"/>
        <v>1643.9473684210536</v>
      </c>
      <c r="R26" s="767">
        <f t="shared" si="16"/>
        <v>1643.9473684210536</v>
      </c>
    </row>
    <row r="27" spans="1:18" ht="13.9" x14ac:dyDescent="0.25">
      <c r="A27" s="759">
        <v>2040</v>
      </c>
      <c r="B27" s="429">
        <f t="shared" si="0"/>
        <v>3165.1052631578973</v>
      </c>
      <c r="C27" s="429">
        <f t="shared" si="1"/>
        <v>3165.1052631578973</v>
      </c>
      <c r="D27" s="429">
        <f t="shared" si="2"/>
        <v>2687.6315789473701</v>
      </c>
      <c r="E27" s="429">
        <f t="shared" si="3"/>
        <v>3159.4210526315819</v>
      </c>
      <c r="F27" s="429">
        <f t="shared" si="4"/>
        <v>3159.4210526315819</v>
      </c>
      <c r="G27" s="429">
        <f t="shared" si="5"/>
        <v>3159.4210526315819</v>
      </c>
      <c r="H27" s="429">
        <f t="shared" si="6"/>
        <v>2164.6842105263149</v>
      </c>
      <c r="I27" s="429">
        <f t="shared" si="7"/>
        <v>2276.8421052631575</v>
      </c>
      <c r="J27" s="429">
        <f t="shared" si="8"/>
        <v>2371.5789473684199</v>
      </c>
      <c r="K27" s="429">
        <f t="shared" si="9"/>
        <v>2371.5789473684199</v>
      </c>
      <c r="L27" s="429">
        <f t="shared" si="10"/>
        <v>2371.5789473684199</v>
      </c>
      <c r="M27" s="429">
        <f t="shared" si="11"/>
        <v>2371.5789473684199</v>
      </c>
      <c r="N27" s="429">
        <f t="shared" si="12"/>
        <v>2371.5789473684199</v>
      </c>
      <c r="O27" s="429">
        <f t="shared" si="13"/>
        <v>2371.5789473684199</v>
      </c>
      <c r="P27" s="429">
        <f t="shared" si="14"/>
        <v>1581.4736842105272</v>
      </c>
      <c r="Q27" s="429">
        <f t="shared" si="15"/>
        <v>1685.4736842105274</v>
      </c>
      <c r="R27" s="767">
        <f t="shared" si="16"/>
        <v>1685.4736842105274</v>
      </c>
    </row>
    <row r="28" spans="1:18" ht="14.45" thickBot="1" x14ac:dyDescent="0.3">
      <c r="A28" s="763">
        <v>2041</v>
      </c>
      <c r="B28" s="768">
        <v>3239</v>
      </c>
      <c r="C28" s="768">
        <v>3239</v>
      </c>
      <c r="D28" s="768">
        <v>2753</v>
      </c>
      <c r="E28" s="768">
        <v>3239</v>
      </c>
      <c r="F28" s="768">
        <v>3239</v>
      </c>
      <c r="G28" s="768">
        <v>3239</v>
      </c>
      <c r="H28" s="768">
        <v>2213</v>
      </c>
      <c r="I28" s="768">
        <v>2329</v>
      </c>
      <c r="J28" s="768">
        <v>2429</v>
      </c>
      <c r="K28" s="768">
        <v>2429</v>
      </c>
      <c r="L28" s="768">
        <v>2429</v>
      </c>
      <c r="M28" s="768">
        <v>2429</v>
      </c>
      <c r="N28" s="768">
        <v>2429</v>
      </c>
      <c r="O28" s="768">
        <v>2429</v>
      </c>
      <c r="P28" s="768">
        <v>1619</v>
      </c>
      <c r="Q28" s="768">
        <v>1727</v>
      </c>
      <c r="R28" s="769">
        <v>1727</v>
      </c>
    </row>
    <row r="29" spans="1:18" ht="13.9" x14ac:dyDescent="0.25">
      <c r="R29" s="620"/>
    </row>
    <row r="30" spans="1:18" ht="14.45" thickBot="1" x14ac:dyDescent="0.3">
      <c r="A30" s="903" t="s">
        <v>618</v>
      </c>
      <c r="B30" s="903"/>
      <c r="C30" s="903"/>
      <c r="D30" s="903"/>
      <c r="E30" s="903"/>
      <c r="F30" s="903"/>
      <c r="G30" s="903"/>
      <c r="H30" s="903"/>
      <c r="I30" s="903"/>
      <c r="J30" s="903"/>
      <c r="K30" s="903"/>
      <c r="L30" s="903"/>
      <c r="M30" s="903"/>
      <c r="N30" s="903"/>
      <c r="O30" s="903"/>
      <c r="P30" s="903"/>
      <c r="Q30" s="903"/>
      <c r="R30" s="903"/>
    </row>
    <row r="31" spans="1:18" ht="14.45" thickBot="1" x14ac:dyDescent="0.3">
      <c r="A31" s="770" t="s">
        <v>297</v>
      </c>
      <c r="B31" s="771">
        <v>15</v>
      </c>
      <c r="C31" s="771">
        <v>15</v>
      </c>
      <c r="D31" s="771">
        <v>15</v>
      </c>
      <c r="E31" s="771">
        <v>18</v>
      </c>
      <c r="F31" s="771">
        <v>18</v>
      </c>
      <c r="G31" s="771">
        <v>18</v>
      </c>
      <c r="H31" s="771">
        <v>28</v>
      </c>
      <c r="I31" s="771">
        <v>25</v>
      </c>
      <c r="J31" s="771">
        <v>25</v>
      </c>
      <c r="K31" s="771">
        <v>25</v>
      </c>
      <c r="L31" s="771">
        <v>25</v>
      </c>
      <c r="M31" s="771">
        <v>25</v>
      </c>
      <c r="N31" s="771">
        <v>25</v>
      </c>
      <c r="O31" s="771">
        <v>25</v>
      </c>
      <c r="P31" s="771">
        <v>33</v>
      </c>
      <c r="Q31" s="771">
        <v>31</v>
      </c>
      <c r="R31" s="772">
        <v>31</v>
      </c>
    </row>
    <row r="33" spans="1:18" ht="14.45" thickBot="1" x14ac:dyDescent="0.3">
      <c r="A33" s="903" t="s">
        <v>619</v>
      </c>
      <c r="B33" s="903"/>
      <c r="C33" s="903"/>
      <c r="D33" s="903"/>
      <c r="E33" s="903"/>
      <c r="F33" s="903"/>
      <c r="G33" s="903"/>
      <c r="H33" s="903"/>
      <c r="I33" s="903"/>
      <c r="J33" s="903"/>
      <c r="K33" s="903"/>
      <c r="L33" s="903"/>
      <c r="M33" s="903"/>
      <c r="N33" s="903"/>
      <c r="O33" s="903"/>
      <c r="P33" s="903"/>
      <c r="Q33" s="903"/>
      <c r="R33" s="903"/>
    </row>
    <row r="34" spans="1:18" ht="13.9" x14ac:dyDescent="0.25">
      <c r="A34" s="480">
        <v>2022</v>
      </c>
      <c r="B34" s="773">
        <f>B9*(1+B$31/100)</f>
        <v>2110.25</v>
      </c>
      <c r="C34" s="773">
        <f t="shared" ref="C34:R49" si="17">C9*(1+C$31/100)</f>
        <v>2110.25</v>
      </c>
      <c r="D34" s="773">
        <f t="shared" si="17"/>
        <v>1737.6499999999999</v>
      </c>
      <c r="E34" s="773">
        <f t="shared" si="17"/>
        <v>2037.86</v>
      </c>
      <c r="F34" s="773">
        <f t="shared" si="17"/>
        <v>2037.86</v>
      </c>
      <c r="G34" s="773">
        <f t="shared" si="17"/>
        <v>2037.86</v>
      </c>
      <c r="H34" s="773">
        <f t="shared" si="17"/>
        <v>1657.6000000000001</v>
      </c>
      <c r="I34" s="773">
        <f t="shared" si="17"/>
        <v>1672.5</v>
      </c>
      <c r="J34" s="773">
        <f t="shared" si="17"/>
        <v>1672.5</v>
      </c>
      <c r="K34" s="773">
        <f t="shared" si="17"/>
        <v>1672.5</v>
      </c>
      <c r="L34" s="773">
        <f t="shared" si="17"/>
        <v>1672.5</v>
      </c>
      <c r="M34" s="773">
        <f t="shared" si="17"/>
        <v>1672.5</v>
      </c>
      <c r="N34" s="773">
        <f t="shared" si="17"/>
        <v>1672.5</v>
      </c>
      <c r="O34" s="773">
        <f t="shared" si="17"/>
        <v>1672.5</v>
      </c>
      <c r="P34" s="773">
        <f t="shared" si="17"/>
        <v>1204.98</v>
      </c>
      <c r="Q34" s="773">
        <f t="shared" si="17"/>
        <v>1228.78</v>
      </c>
      <c r="R34" s="774">
        <f t="shared" si="17"/>
        <v>1228.78</v>
      </c>
    </row>
    <row r="35" spans="1:18" ht="13.9" x14ac:dyDescent="0.25">
      <c r="A35" s="759">
        <v>2023</v>
      </c>
      <c r="B35" s="429">
        <f t="shared" ref="B35:Q50" si="18">B10*(1+B$31/100)</f>
        <v>2195.2289473684209</v>
      </c>
      <c r="C35" s="429">
        <f t="shared" si="18"/>
        <v>2195.2289473684209</v>
      </c>
      <c r="D35" s="429">
        <f t="shared" si="18"/>
        <v>1812.8236842105264</v>
      </c>
      <c r="E35" s="429">
        <f t="shared" si="18"/>
        <v>2131.7631578947367</v>
      </c>
      <c r="F35" s="429">
        <f t="shared" si="18"/>
        <v>2131.7631578947367</v>
      </c>
      <c r="G35" s="429">
        <f t="shared" si="18"/>
        <v>2131.7631578947367</v>
      </c>
      <c r="H35" s="429">
        <f t="shared" si="18"/>
        <v>1719.4442105263158</v>
      </c>
      <c r="I35" s="429">
        <f t="shared" si="18"/>
        <v>1737.6973684210525</v>
      </c>
      <c r="J35" s="429">
        <f t="shared" si="18"/>
        <v>1744.2763157894738</v>
      </c>
      <c r="K35" s="429">
        <f t="shared" si="18"/>
        <v>1744.2763157894738</v>
      </c>
      <c r="L35" s="429">
        <f t="shared" si="18"/>
        <v>1744.2763157894738</v>
      </c>
      <c r="M35" s="429">
        <f t="shared" si="18"/>
        <v>1744.2763157894738</v>
      </c>
      <c r="N35" s="429">
        <f t="shared" si="18"/>
        <v>1744.2763157894738</v>
      </c>
      <c r="O35" s="429">
        <f t="shared" si="18"/>
        <v>1744.2763157894738</v>
      </c>
      <c r="P35" s="429">
        <f t="shared" si="18"/>
        <v>1254.8900000000001</v>
      </c>
      <c r="Q35" s="429">
        <f t="shared" si="18"/>
        <v>1283.1794736842105</v>
      </c>
      <c r="R35" s="767">
        <f t="shared" si="17"/>
        <v>1283.1794736842105</v>
      </c>
    </row>
    <row r="36" spans="1:18" ht="13.9" x14ac:dyDescent="0.25">
      <c r="A36" s="759">
        <v>2024</v>
      </c>
      <c r="B36" s="429">
        <f t="shared" si="18"/>
        <v>2280.2078947368418</v>
      </c>
      <c r="C36" s="429">
        <f t="shared" si="17"/>
        <v>2280.2078947368418</v>
      </c>
      <c r="D36" s="429">
        <f t="shared" si="17"/>
        <v>1887.9973684210527</v>
      </c>
      <c r="E36" s="429">
        <f t="shared" si="17"/>
        <v>2225.6663157894736</v>
      </c>
      <c r="F36" s="429">
        <f t="shared" si="17"/>
        <v>2225.6663157894736</v>
      </c>
      <c r="G36" s="429">
        <f t="shared" si="17"/>
        <v>2225.6663157894736</v>
      </c>
      <c r="H36" s="429">
        <f t="shared" si="17"/>
        <v>1781.2884210526315</v>
      </c>
      <c r="I36" s="429">
        <f t="shared" si="17"/>
        <v>1802.8947368421052</v>
      </c>
      <c r="J36" s="429">
        <f t="shared" si="17"/>
        <v>1816.0526315789475</v>
      </c>
      <c r="K36" s="429">
        <f t="shared" si="17"/>
        <v>1816.0526315789475</v>
      </c>
      <c r="L36" s="429">
        <f t="shared" si="17"/>
        <v>1816.0526315789475</v>
      </c>
      <c r="M36" s="429">
        <f t="shared" si="17"/>
        <v>1816.0526315789475</v>
      </c>
      <c r="N36" s="429">
        <f t="shared" si="17"/>
        <v>1816.0526315789475</v>
      </c>
      <c r="O36" s="429">
        <f t="shared" si="17"/>
        <v>1816.0526315789475</v>
      </c>
      <c r="P36" s="429">
        <f t="shared" si="17"/>
        <v>1304.8</v>
      </c>
      <c r="Q36" s="429">
        <f t="shared" si="17"/>
        <v>1337.578947368421</v>
      </c>
      <c r="R36" s="767">
        <f t="shared" si="17"/>
        <v>1337.578947368421</v>
      </c>
    </row>
    <row r="37" spans="1:18" ht="13.9" x14ac:dyDescent="0.25">
      <c r="A37" s="759">
        <v>2025</v>
      </c>
      <c r="B37" s="429">
        <f t="shared" si="18"/>
        <v>2365.1868421052632</v>
      </c>
      <c r="C37" s="429">
        <f t="shared" si="17"/>
        <v>2365.1868421052632</v>
      </c>
      <c r="D37" s="429">
        <f t="shared" si="17"/>
        <v>1963.1710526315792</v>
      </c>
      <c r="E37" s="429">
        <f t="shared" si="17"/>
        <v>2319.5694736842102</v>
      </c>
      <c r="F37" s="429">
        <f t="shared" si="17"/>
        <v>2319.5694736842102</v>
      </c>
      <c r="G37" s="429">
        <f t="shared" si="17"/>
        <v>2319.5694736842102</v>
      </c>
      <c r="H37" s="429">
        <f t="shared" si="17"/>
        <v>1843.1326315789472</v>
      </c>
      <c r="I37" s="429">
        <f t="shared" si="17"/>
        <v>1868.0921052631579</v>
      </c>
      <c r="J37" s="429">
        <f t="shared" si="17"/>
        <v>1887.828947368421</v>
      </c>
      <c r="K37" s="429">
        <f t="shared" si="17"/>
        <v>1887.828947368421</v>
      </c>
      <c r="L37" s="429">
        <f t="shared" si="17"/>
        <v>1887.828947368421</v>
      </c>
      <c r="M37" s="429">
        <f t="shared" si="17"/>
        <v>1887.828947368421</v>
      </c>
      <c r="N37" s="429">
        <f t="shared" si="17"/>
        <v>1887.828947368421</v>
      </c>
      <c r="O37" s="429">
        <f t="shared" si="17"/>
        <v>1887.828947368421</v>
      </c>
      <c r="P37" s="429">
        <f t="shared" si="17"/>
        <v>1354.7099999999998</v>
      </c>
      <c r="Q37" s="429">
        <f t="shared" si="17"/>
        <v>1391.9784210526316</v>
      </c>
      <c r="R37" s="767">
        <f t="shared" si="17"/>
        <v>1391.9784210526316</v>
      </c>
    </row>
    <row r="38" spans="1:18" ht="13.9" x14ac:dyDescent="0.25">
      <c r="A38" s="759">
        <v>2026</v>
      </c>
      <c r="B38" s="429">
        <f t="shared" si="18"/>
        <v>2450.1657894736841</v>
      </c>
      <c r="C38" s="429">
        <f t="shared" si="17"/>
        <v>2450.1657894736841</v>
      </c>
      <c r="D38" s="429">
        <f t="shared" si="17"/>
        <v>2038.3447368421055</v>
      </c>
      <c r="E38" s="429">
        <f t="shared" si="17"/>
        <v>2413.4726315789471</v>
      </c>
      <c r="F38" s="429">
        <f t="shared" si="17"/>
        <v>2413.4726315789471</v>
      </c>
      <c r="G38" s="429">
        <f t="shared" si="17"/>
        <v>2413.4726315789471</v>
      </c>
      <c r="H38" s="429">
        <f t="shared" si="17"/>
        <v>1904.9768421052629</v>
      </c>
      <c r="I38" s="429">
        <f t="shared" si="17"/>
        <v>1933.2894736842104</v>
      </c>
      <c r="J38" s="429">
        <f t="shared" si="17"/>
        <v>1959.6052631578948</v>
      </c>
      <c r="K38" s="429">
        <f t="shared" si="17"/>
        <v>1959.6052631578948</v>
      </c>
      <c r="L38" s="429">
        <f t="shared" si="17"/>
        <v>1959.6052631578948</v>
      </c>
      <c r="M38" s="429">
        <f t="shared" si="17"/>
        <v>1959.6052631578948</v>
      </c>
      <c r="N38" s="429">
        <f t="shared" si="17"/>
        <v>1959.6052631578948</v>
      </c>
      <c r="O38" s="429">
        <f t="shared" si="17"/>
        <v>1959.6052631578948</v>
      </c>
      <c r="P38" s="429">
        <f t="shared" si="17"/>
        <v>1404.62</v>
      </c>
      <c r="Q38" s="429">
        <f t="shared" si="17"/>
        <v>1446.3778947368423</v>
      </c>
      <c r="R38" s="767">
        <f t="shared" si="17"/>
        <v>1446.3778947368423</v>
      </c>
    </row>
    <row r="39" spans="1:18" ht="13.9" x14ac:dyDescent="0.25">
      <c r="A39" s="759">
        <v>2027</v>
      </c>
      <c r="B39" s="429">
        <f t="shared" si="18"/>
        <v>2535.1447368421054</v>
      </c>
      <c r="C39" s="429">
        <f t="shared" si="17"/>
        <v>2535.1447368421054</v>
      </c>
      <c r="D39" s="429">
        <f t="shared" si="17"/>
        <v>2113.5184210526318</v>
      </c>
      <c r="E39" s="429">
        <f t="shared" si="17"/>
        <v>2507.3757894736841</v>
      </c>
      <c r="F39" s="429">
        <f t="shared" si="17"/>
        <v>2507.3757894736841</v>
      </c>
      <c r="G39" s="429">
        <f t="shared" si="17"/>
        <v>2507.3757894736841</v>
      </c>
      <c r="H39" s="429">
        <f t="shared" si="17"/>
        <v>1966.8210526315786</v>
      </c>
      <c r="I39" s="429">
        <f t="shared" si="17"/>
        <v>1998.4868421052629</v>
      </c>
      <c r="J39" s="429">
        <f t="shared" si="17"/>
        <v>2031.3815789473686</v>
      </c>
      <c r="K39" s="429">
        <f t="shared" si="17"/>
        <v>2031.3815789473686</v>
      </c>
      <c r="L39" s="429">
        <f t="shared" si="17"/>
        <v>2031.3815789473686</v>
      </c>
      <c r="M39" s="429">
        <f t="shared" si="17"/>
        <v>2031.3815789473686</v>
      </c>
      <c r="N39" s="429">
        <f t="shared" si="17"/>
        <v>2031.3815789473686</v>
      </c>
      <c r="O39" s="429">
        <f t="shared" si="17"/>
        <v>2031.3815789473686</v>
      </c>
      <c r="P39" s="429">
        <f t="shared" si="17"/>
        <v>1454.53</v>
      </c>
      <c r="Q39" s="429">
        <f t="shared" si="17"/>
        <v>1500.7773684210529</v>
      </c>
      <c r="R39" s="767">
        <f t="shared" si="17"/>
        <v>1500.7773684210529</v>
      </c>
    </row>
    <row r="40" spans="1:18" ht="13.9" x14ac:dyDescent="0.25">
      <c r="A40" s="759">
        <v>2028</v>
      </c>
      <c r="B40" s="429">
        <f t="shared" si="18"/>
        <v>2620.1236842105268</v>
      </c>
      <c r="C40" s="429">
        <f t="shared" si="17"/>
        <v>2620.1236842105268</v>
      </c>
      <c r="D40" s="429">
        <f t="shared" si="17"/>
        <v>2188.6921052631583</v>
      </c>
      <c r="E40" s="429">
        <f t="shared" si="17"/>
        <v>2601.2789473684215</v>
      </c>
      <c r="F40" s="429">
        <f t="shared" si="17"/>
        <v>2601.2789473684215</v>
      </c>
      <c r="G40" s="429">
        <f t="shared" si="17"/>
        <v>2601.2789473684215</v>
      </c>
      <c r="H40" s="429">
        <f t="shared" si="17"/>
        <v>2028.6652631578945</v>
      </c>
      <c r="I40" s="429">
        <f t="shared" si="17"/>
        <v>2063.6842105263158</v>
      </c>
      <c r="J40" s="429">
        <f t="shared" si="17"/>
        <v>2103.1578947368421</v>
      </c>
      <c r="K40" s="429">
        <f t="shared" si="17"/>
        <v>2103.1578947368421</v>
      </c>
      <c r="L40" s="429">
        <f t="shared" si="17"/>
        <v>2103.1578947368421</v>
      </c>
      <c r="M40" s="429">
        <f t="shared" si="17"/>
        <v>2103.1578947368421</v>
      </c>
      <c r="N40" s="429">
        <f t="shared" si="17"/>
        <v>2103.1578947368421</v>
      </c>
      <c r="O40" s="429">
        <f t="shared" si="17"/>
        <v>2103.1578947368421</v>
      </c>
      <c r="P40" s="429">
        <f t="shared" si="17"/>
        <v>1504.44</v>
      </c>
      <c r="Q40" s="429">
        <f t="shared" si="17"/>
        <v>1555.1768421052634</v>
      </c>
      <c r="R40" s="767">
        <f t="shared" si="17"/>
        <v>1555.1768421052634</v>
      </c>
    </row>
    <row r="41" spans="1:18" ht="13.9" x14ac:dyDescent="0.25">
      <c r="A41" s="759">
        <v>2029</v>
      </c>
      <c r="B41" s="429">
        <f t="shared" si="18"/>
        <v>2705.1026315789481</v>
      </c>
      <c r="C41" s="429">
        <f t="shared" si="17"/>
        <v>2705.1026315789481</v>
      </c>
      <c r="D41" s="429">
        <f t="shared" si="17"/>
        <v>2263.8657894736848</v>
      </c>
      <c r="E41" s="429">
        <f t="shared" si="17"/>
        <v>2695.1821052631585</v>
      </c>
      <c r="F41" s="429">
        <f t="shared" si="17"/>
        <v>2695.1821052631585</v>
      </c>
      <c r="G41" s="429">
        <f t="shared" si="17"/>
        <v>2695.1821052631585</v>
      </c>
      <c r="H41" s="429">
        <f t="shared" si="17"/>
        <v>2090.5094736842102</v>
      </c>
      <c r="I41" s="429">
        <f t="shared" si="17"/>
        <v>2128.8815789473683</v>
      </c>
      <c r="J41" s="429">
        <f t="shared" si="17"/>
        <v>2174.9342105263158</v>
      </c>
      <c r="K41" s="429">
        <f t="shared" si="17"/>
        <v>2174.9342105263158</v>
      </c>
      <c r="L41" s="429">
        <f t="shared" si="17"/>
        <v>2174.9342105263158</v>
      </c>
      <c r="M41" s="429">
        <f t="shared" si="17"/>
        <v>2174.9342105263158</v>
      </c>
      <c r="N41" s="429">
        <f t="shared" si="17"/>
        <v>2174.9342105263158</v>
      </c>
      <c r="O41" s="429">
        <f t="shared" si="17"/>
        <v>2174.9342105263158</v>
      </c>
      <c r="P41" s="429">
        <f t="shared" si="17"/>
        <v>1554.3500000000001</v>
      </c>
      <c r="Q41" s="429">
        <f t="shared" si="17"/>
        <v>1609.5763157894742</v>
      </c>
      <c r="R41" s="767">
        <f t="shared" si="17"/>
        <v>1609.5763157894742</v>
      </c>
    </row>
    <row r="42" spans="1:18" ht="13.9" x14ac:dyDescent="0.25">
      <c r="A42" s="759">
        <v>2030</v>
      </c>
      <c r="B42" s="429">
        <f t="shared" si="18"/>
        <v>2790.0815789473691</v>
      </c>
      <c r="C42" s="429">
        <f t="shared" si="17"/>
        <v>2790.0815789473691</v>
      </c>
      <c r="D42" s="429">
        <f t="shared" si="17"/>
        <v>2339.0394736842113</v>
      </c>
      <c r="E42" s="429">
        <f t="shared" si="17"/>
        <v>2789.0852631578955</v>
      </c>
      <c r="F42" s="429">
        <f t="shared" si="17"/>
        <v>2789.0852631578955</v>
      </c>
      <c r="G42" s="429">
        <f t="shared" si="17"/>
        <v>2789.0852631578955</v>
      </c>
      <c r="H42" s="429">
        <f t="shared" si="17"/>
        <v>2152.3536842105259</v>
      </c>
      <c r="I42" s="429">
        <f t="shared" si="17"/>
        <v>2194.0789473684208</v>
      </c>
      <c r="J42" s="429">
        <f t="shared" si="17"/>
        <v>2246.7105263157896</v>
      </c>
      <c r="K42" s="429">
        <f t="shared" si="17"/>
        <v>2246.7105263157896</v>
      </c>
      <c r="L42" s="429">
        <f t="shared" si="17"/>
        <v>2246.7105263157896</v>
      </c>
      <c r="M42" s="429">
        <f t="shared" si="17"/>
        <v>2246.7105263157896</v>
      </c>
      <c r="N42" s="429">
        <f t="shared" si="17"/>
        <v>2246.7105263157896</v>
      </c>
      <c r="O42" s="429">
        <f t="shared" si="17"/>
        <v>2246.7105263157896</v>
      </c>
      <c r="P42" s="429">
        <f t="shared" si="17"/>
        <v>1604.2600000000002</v>
      </c>
      <c r="Q42" s="429">
        <f t="shared" si="17"/>
        <v>1663.9757894736847</v>
      </c>
      <c r="R42" s="767">
        <f t="shared" si="17"/>
        <v>1663.9757894736847</v>
      </c>
    </row>
    <row r="43" spans="1:18" ht="13.9" x14ac:dyDescent="0.25">
      <c r="A43" s="759">
        <v>2031</v>
      </c>
      <c r="B43" s="429">
        <f t="shared" si="18"/>
        <v>2875.0605263157904</v>
      </c>
      <c r="C43" s="429">
        <f t="shared" si="17"/>
        <v>2875.0605263157904</v>
      </c>
      <c r="D43" s="429">
        <f t="shared" si="17"/>
        <v>2414.2131578947378</v>
      </c>
      <c r="E43" s="429">
        <f t="shared" si="17"/>
        <v>2882.9884210526325</v>
      </c>
      <c r="F43" s="429">
        <f t="shared" si="17"/>
        <v>2882.9884210526325</v>
      </c>
      <c r="G43" s="429">
        <f t="shared" si="17"/>
        <v>2882.9884210526325</v>
      </c>
      <c r="H43" s="429">
        <f t="shared" si="17"/>
        <v>2214.1978947368416</v>
      </c>
      <c r="I43" s="429">
        <f t="shared" si="17"/>
        <v>2259.2763157894733</v>
      </c>
      <c r="J43" s="429">
        <f t="shared" si="17"/>
        <v>2318.4868421052633</v>
      </c>
      <c r="K43" s="429">
        <f t="shared" si="17"/>
        <v>2318.4868421052633</v>
      </c>
      <c r="L43" s="429">
        <f t="shared" si="17"/>
        <v>2318.4868421052633</v>
      </c>
      <c r="M43" s="429">
        <f t="shared" si="17"/>
        <v>2318.4868421052633</v>
      </c>
      <c r="N43" s="429">
        <f t="shared" si="17"/>
        <v>2318.4868421052633</v>
      </c>
      <c r="O43" s="429">
        <f t="shared" si="17"/>
        <v>2318.4868421052633</v>
      </c>
      <c r="P43" s="429">
        <f t="shared" si="17"/>
        <v>1654.1700000000003</v>
      </c>
      <c r="Q43" s="429">
        <f t="shared" si="17"/>
        <v>1718.3752631578955</v>
      </c>
      <c r="R43" s="767">
        <f t="shared" si="17"/>
        <v>1718.3752631578955</v>
      </c>
    </row>
    <row r="44" spans="1:18" ht="13.9" x14ac:dyDescent="0.25">
      <c r="A44" s="759">
        <v>2032</v>
      </c>
      <c r="B44" s="429">
        <f t="shared" si="18"/>
        <v>2960.0394736842118</v>
      </c>
      <c r="C44" s="429">
        <f t="shared" si="17"/>
        <v>2960.0394736842118</v>
      </c>
      <c r="D44" s="429">
        <f t="shared" si="17"/>
        <v>2489.3868421052639</v>
      </c>
      <c r="E44" s="429">
        <f t="shared" si="17"/>
        <v>2976.8915789473699</v>
      </c>
      <c r="F44" s="429">
        <f t="shared" si="17"/>
        <v>2976.8915789473699</v>
      </c>
      <c r="G44" s="429">
        <f t="shared" si="17"/>
        <v>2976.8915789473699</v>
      </c>
      <c r="H44" s="429">
        <f t="shared" si="17"/>
        <v>2276.0421052631573</v>
      </c>
      <c r="I44" s="429">
        <f t="shared" si="17"/>
        <v>2324.4736842105258</v>
      </c>
      <c r="J44" s="429">
        <f t="shared" si="17"/>
        <v>2390.2631578947371</v>
      </c>
      <c r="K44" s="429">
        <f t="shared" si="17"/>
        <v>2390.2631578947371</v>
      </c>
      <c r="L44" s="429">
        <f t="shared" si="17"/>
        <v>2390.2631578947371</v>
      </c>
      <c r="M44" s="429">
        <f t="shared" si="17"/>
        <v>2390.2631578947371</v>
      </c>
      <c r="N44" s="429">
        <f t="shared" si="17"/>
        <v>2390.2631578947371</v>
      </c>
      <c r="O44" s="429">
        <f t="shared" si="17"/>
        <v>2390.2631578947371</v>
      </c>
      <c r="P44" s="429">
        <f t="shared" si="17"/>
        <v>1704.0800000000004</v>
      </c>
      <c r="Q44" s="429">
        <f t="shared" si="17"/>
        <v>1772.774736842106</v>
      </c>
      <c r="R44" s="767">
        <f t="shared" si="17"/>
        <v>1772.774736842106</v>
      </c>
    </row>
    <row r="45" spans="1:18" ht="13.9" x14ac:dyDescent="0.25">
      <c r="A45" s="759">
        <v>2033</v>
      </c>
      <c r="B45" s="429">
        <f t="shared" si="18"/>
        <v>3045.0184210526331</v>
      </c>
      <c r="C45" s="429">
        <f t="shared" si="17"/>
        <v>3045.0184210526331</v>
      </c>
      <c r="D45" s="429">
        <f t="shared" si="17"/>
        <v>2564.5605263157904</v>
      </c>
      <c r="E45" s="429">
        <f t="shared" si="17"/>
        <v>3070.7947368421069</v>
      </c>
      <c r="F45" s="429">
        <f t="shared" si="17"/>
        <v>3070.7947368421069</v>
      </c>
      <c r="G45" s="429">
        <f t="shared" si="17"/>
        <v>3070.7947368421069</v>
      </c>
      <c r="H45" s="429">
        <f t="shared" si="17"/>
        <v>2337.886315789473</v>
      </c>
      <c r="I45" s="429">
        <f t="shared" si="17"/>
        <v>2389.6710526315787</v>
      </c>
      <c r="J45" s="429">
        <f t="shared" si="17"/>
        <v>2462.0394736842109</v>
      </c>
      <c r="K45" s="429">
        <f t="shared" si="17"/>
        <v>2462.0394736842109</v>
      </c>
      <c r="L45" s="429">
        <f t="shared" si="17"/>
        <v>2462.0394736842109</v>
      </c>
      <c r="M45" s="429">
        <f t="shared" si="17"/>
        <v>2462.0394736842109</v>
      </c>
      <c r="N45" s="429">
        <f t="shared" si="17"/>
        <v>2462.0394736842109</v>
      </c>
      <c r="O45" s="429">
        <f t="shared" si="17"/>
        <v>2462.0394736842109</v>
      </c>
      <c r="P45" s="429">
        <f t="shared" si="17"/>
        <v>1753.9900000000005</v>
      </c>
      <c r="Q45" s="429">
        <f t="shared" si="17"/>
        <v>1827.1742105263165</v>
      </c>
      <c r="R45" s="767">
        <f t="shared" si="17"/>
        <v>1827.1742105263165</v>
      </c>
    </row>
    <row r="46" spans="1:18" ht="13.9" x14ac:dyDescent="0.25">
      <c r="A46" s="759">
        <v>2034</v>
      </c>
      <c r="B46" s="429">
        <f t="shared" si="18"/>
        <v>3129.997368421054</v>
      </c>
      <c r="C46" s="429">
        <f t="shared" si="17"/>
        <v>3129.997368421054</v>
      </c>
      <c r="D46" s="429">
        <f t="shared" si="17"/>
        <v>2639.7342105263169</v>
      </c>
      <c r="E46" s="429">
        <f t="shared" si="17"/>
        <v>3164.6978947368439</v>
      </c>
      <c r="F46" s="429">
        <f t="shared" si="17"/>
        <v>3164.6978947368439</v>
      </c>
      <c r="G46" s="429">
        <f t="shared" si="17"/>
        <v>3164.6978947368439</v>
      </c>
      <c r="H46" s="429">
        <f t="shared" si="17"/>
        <v>2399.7305263157887</v>
      </c>
      <c r="I46" s="429">
        <f t="shared" si="17"/>
        <v>2454.8684210526312</v>
      </c>
      <c r="J46" s="429">
        <f t="shared" si="17"/>
        <v>2533.8157894736842</v>
      </c>
      <c r="K46" s="429">
        <f t="shared" si="17"/>
        <v>2533.8157894736842</v>
      </c>
      <c r="L46" s="429">
        <f t="shared" si="17"/>
        <v>2533.8157894736842</v>
      </c>
      <c r="M46" s="429">
        <f t="shared" si="17"/>
        <v>2533.8157894736842</v>
      </c>
      <c r="N46" s="429">
        <f t="shared" si="17"/>
        <v>2533.8157894736842</v>
      </c>
      <c r="O46" s="429">
        <f t="shared" si="17"/>
        <v>2533.8157894736842</v>
      </c>
      <c r="P46" s="429">
        <f t="shared" si="17"/>
        <v>1803.9000000000005</v>
      </c>
      <c r="Q46" s="429">
        <f t="shared" si="17"/>
        <v>1881.5736842105273</v>
      </c>
      <c r="R46" s="767">
        <f t="shared" si="17"/>
        <v>1881.5736842105273</v>
      </c>
    </row>
    <row r="47" spans="1:18" ht="13.9" x14ac:dyDescent="0.25">
      <c r="A47" s="759">
        <v>2035</v>
      </c>
      <c r="B47" s="429">
        <f t="shared" si="18"/>
        <v>3214.9763157894754</v>
      </c>
      <c r="C47" s="429">
        <f t="shared" si="17"/>
        <v>3214.9763157894754</v>
      </c>
      <c r="D47" s="429">
        <f t="shared" si="17"/>
        <v>2714.9078947368434</v>
      </c>
      <c r="E47" s="429">
        <f t="shared" si="17"/>
        <v>3258.6010526315808</v>
      </c>
      <c r="F47" s="429">
        <f t="shared" si="17"/>
        <v>3258.6010526315808</v>
      </c>
      <c r="G47" s="429">
        <f t="shared" si="17"/>
        <v>3258.6010526315808</v>
      </c>
      <c r="H47" s="429">
        <f t="shared" si="17"/>
        <v>2461.5747368421044</v>
      </c>
      <c r="I47" s="429">
        <f t="shared" si="17"/>
        <v>2520.0657894736837</v>
      </c>
      <c r="J47" s="429">
        <f t="shared" si="17"/>
        <v>2605.5921052631579</v>
      </c>
      <c r="K47" s="429">
        <f t="shared" si="17"/>
        <v>2605.5921052631579</v>
      </c>
      <c r="L47" s="429">
        <f t="shared" si="17"/>
        <v>2605.5921052631579</v>
      </c>
      <c r="M47" s="429">
        <f t="shared" si="17"/>
        <v>2605.5921052631579</v>
      </c>
      <c r="N47" s="429">
        <f t="shared" si="17"/>
        <v>2605.5921052631579</v>
      </c>
      <c r="O47" s="429">
        <f t="shared" si="17"/>
        <v>2605.5921052631579</v>
      </c>
      <c r="P47" s="429">
        <f t="shared" si="17"/>
        <v>1853.8100000000006</v>
      </c>
      <c r="Q47" s="429">
        <f t="shared" si="17"/>
        <v>1935.9731578947378</v>
      </c>
      <c r="R47" s="767">
        <f t="shared" si="17"/>
        <v>1935.9731578947378</v>
      </c>
    </row>
    <row r="48" spans="1:18" ht="13.9" x14ac:dyDescent="0.25">
      <c r="A48" s="759">
        <v>2036</v>
      </c>
      <c r="B48" s="429">
        <f t="shared" si="18"/>
        <v>3299.9552631578968</v>
      </c>
      <c r="C48" s="429">
        <f t="shared" si="17"/>
        <v>3299.9552631578968</v>
      </c>
      <c r="D48" s="429">
        <f t="shared" si="17"/>
        <v>2790.08157894737</v>
      </c>
      <c r="E48" s="429">
        <f t="shared" si="17"/>
        <v>3352.5042105263183</v>
      </c>
      <c r="F48" s="429">
        <f t="shared" si="17"/>
        <v>3352.5042105263183</v>
      </c>
      <c r="G48" s="429">
        <f t="shared" si="17"/>
        <v>3352.5042105263183</v>
      </c>
      <c r="H48" s="429">
        <f t="shared" si="17"/>
        <v>2523.41894736842</v>
      </c>
      <c r="I48" s="429">
        <f t="shared" si="17"/>
        <v>2585.2631578947367</v>
      </c>
      <c r="J48" s="429">
        <f t="shared" si="17"/>
        <v>2677.3684210526312</v>
      </c>
      <c r="K48" s="429">
        <f t="shared" si="17"/>
        <v>2677.3684210526312</v>
      </c>
      <c r="L48" s="429">
        <f t="shared" si="17"/>
        <v>2677.3684210526312</v>
      </c>
      <c r="M48" s="429">
        <f t="shared" si="17"/>
        <v>2677.3684210526312</v>
      </c>
      <c r="N48" s="429">
        <f t="shared" si="17"/>
        <v>2677.3684210526312</v>
      </c>
      <c r="O48" s="429">
        <f t="shared" si="17"/>
        <v>2677.3684210526312</v>
      </c>
      <c r="P48" s="429">
        <f t="shared" si="17"/>
        <v>1903.7200000000009</v>
      </c>
      <c r="Q48" s="429">
        <f t="shared" si="17"/>
        <v>1990.3726315789484</v>
      </c>
      <c r="R48" s="767">
        <f t="shared" si="17"/>
        <v>1990.3726315789484</v>
      </c>
    </row>
    <row r="49" spans="1:18" ht="13.9" x14ac:dyDescent="0.25">
      <c r="A49" s="759">
        <v>2037</v>
      </c>
      <c r="B49" s="429">
        <f t="shared" si="18"/>
        <v>3384.9342105263181</v>
      </c>
      <c r="C49" s="429">
        <f t="shared" si="17"/>
        <v>3384.9342105263181</v>
      </c>
      <c r="D49" s="429">
        <f t="shared" si="17"/>
        <v>2865.255263157896</v>
      </c>
      <c r="E49" s="429">
        <f t="shared" si="17"/>
        <v>3446.4073684210553</v>
      </c>
      <c r="F49" s="429">
        <f t="shared" si="17"/>
        <v>3446.4073684210553</v>
      </c>
      <c r="G49" s="429">
        <f t="shared" si="17"/>
        <v>3446.4073684210553</v>
      </c>
      <c r="H49" s="429">
        <f t="shared" si="17"/>
        <v>2585.2631578947362</v>
      </c>
      <c r="I49" s="429">
        <f t="shared" si="17"/>
        <v>2650.4605263157891</v>
      </c>
      <c r="J49" s="429">
        <f t="shared" si="17"/>
        <v>2749.1447368421045</v>
      </c>
      <c r="K49" s="429">
        <f t="shared" si="17"/>
        <v>2749.1447368421045</v>
      </c>
      <c r="L49" s="429">
        <f t="shared" si="17"/>
        <v>2749.1447368421045</v>
      </c>
      <c r="M49" s="429">
        <f t="shared" si="17"/>
        <v>2749.1447368421045</v>
      </c>
      <c r="N49" s="429">
        <f t="shared" si="17"/>
        <v>2749.1447368421045</v>
      </c>
      <c r="O49" s="429">
        <f t="shared" si="17"/>
        <v>2749.1447368421045</v>
      </c>
      <c r="P49" s="429">
        <f t="shared" si="17"/>
        <v>1953.630000000001</v>
      </c>
      <c r="Q49" s="429">
        <f t="shared" si="17"/>
        <v>2044.7721052631591</v>
      </c>
      <c r="R49" s="767">
        <f t="shared" si="17"/>
        <v>2044.7721052631591</v>
      </c>
    </row>
    <row r="50" spans="1:18" ht="13.9" x14ac:dyDescent="0.25">
      <c r="A50" s="759">
        <v>2038</v>
      </c>
      <c r="B50" s="429">
        <f t="shared" si="18"/>
        <v>3469.913157894739</v>
      </c>
      <c r="C50" s="429">
        <f t="shared" si="18"/>
        <v>3469.913157894739</v>
      </c>
      <c r="D50" s="429">
        <f t="shared" si="18"/>
        <v>2940.4289473684225</v>
      </c>
      <c r="E50" s="429">
        <f t="shared" si="18"/>
        <v>3540.3105263157922</v>
      </c>
      <c r="F50" s="429">
        <f t="shared" si="18"/>
        <v>3540.3105263157922</v>
      </c>
      <c r="G50" s="429">
        <f t="shared" si="18"/>
        <v>3540.3105263157922</v>
      </c>
      <c r="H50" s="429">
        <f t="shared" si="18"/>
        <v>2647.1073684210519</v>
      </c>
      <c r="I50" s="429">
        <f t="shared" si="18"/>
        <v>2715.6578947368416</v>
      </c>
      <c r="J50" s="429">
        <f t="shared" si="18"/>
        <v>2820.9210526315783</v>
      </c>
      <c r="K50" s="429">
        <f t="shared" si="18"/>
        <v>2820.9210526315783</v>
      </c>
      <c r="L50" s="429">
        <f t="shared" si="18"/>
        <v>2820.9210526315783</v>
      </c>
      <c r="M50" s="429">
        <f t="shared" si="18"/>
        <v>2820.9210526315783</v>
      </c>
      <c r="N50" s="429">
        <f t="shared" si="18"/>
        <v>2820.9210526315783</v>
      </c>
      <c r="O50" s="429">
        <f t="shared" si="18"/>
        <v>2820.9210526315783</v>
      </c>
      <c r="P50" s="429">
        <f t="shared" si="18"/>
        <v>2003.5400000000011</v>
      </c>
      <c r="Q50" s="429">
        <f t="shared" si="18"/>
        <v>2099.1715789473697</v>
      </c>
      <c r="R50" s="767">
        <f t="shared" ref="C50:R53" si="19">R25*(1+R$31/100)</f>
        <v>2099.1715789473697</v>
      </c>
    </row>
    <row r="51" spans="1:18" ht="13.9" x14ac:dyDescent="0.25">
      <c r="A51" s="759">
        <v>2039</v>
      </c>
      <c r="B51" s="429">
        <f t="shared" ref="B51:B53" si="20">B26*(1+B$31/100)</f>
        <v>3554.8921052631604</v>
      </c>
      <c r="C51" s="429">
        <f t="shared" si="19"/>
        <v>3554.8921052631604</v>
      </c>
      <c r="D51" s="429">
        <f t="shared" si="19"/>
        <v>3015.6026315789491</v>
      </c>
      <c r="E51" s="429">
        <f t="shared" si="19"/>
        <v>3634.2136842105292</v>
      </c>
      <c r="F51" s="429">
        <f t="shared" si="19"/>
        <v>3634.2136842105292</v>
      </c>
      <c r="G51" s="429">
        <f t="shared" si="19"/>
        <v>3634.2136842105292</v>
      </c>
      <c r="H51" s="429">
        <f t="shared" si="19"/>
        <v>2708.9515789473676</v>
      </c>
      <c r="I51" s="429">
        <f t="shared" si="19"/>
        <v>2780.8552631578941</v>
      </c>
      <c r="J51" s="429">
        <f t="shared" si="19"/>
        <v>2892.6973684210516</v>
      </c>
      <c r="K51" s="429">
        <f t="shared" si="19"/>
        <v>2892.6973684210516</v>
      </c>
      <c r="L51" s="429">
        <f t="shared" si="19"/>
        <v>2892.6973684210516</v>
      </c>
      <c r="M51" s="429">
        <f t="shared" si="19"/>
        <v>2892.6973684210516</v>
      </c>
      <c r="N51" s="429">
        <f t="shared" si="19"/>
        <v>2892.6973684210516</v>
      </c>
      <c r="O51" s="429">
        <f t="shared" si="19"/>
        <v>2892.6973684210516</v>
      </c>
      <c r="P51" s="429">
        <f t="shared" si="19"/>
        <v>2053.4500000000012</v>
      </c>
      <c r="Q51" s="429">
        <f t="shared" si="19"/>
        <v>2153.5710526315802</v>
      </c>
      <c r="R51" s="767">
        <f t="shared" si="19"/>
        <v>2153.5710526315802</v>
      </c>
    </row>
    <row r="52" spans="1:18" ht="13.9" x14ac:dyDescent="0.25">
      <c r="A52" s="759">
        <v>2040</v>
      </c>
      <c r="B52" s="429">
        <f t="shared" si="20"/>
        <v>3639.8710526315817</v>
      </c>
      <c r="C52" s="429">
        <f t="shared" si="19"/>
        <v>3639.8710526315817</v>
      </c>
      <c r="D52" s="429">
        <f t="shared" si="19"/>
        <v>3090.7763157894756</v>
      </c>
      <c r="E52" s="429">
        <f t="shared" si="19"/>
        <v>3728.1168421052666</v>
      </c>
      <c r="F52" s="429">
        <f t="shared" si="19"/>
        <v>3728.1168421052666</v>
      </c>
      <c r="G52" s="429">
        <f t="shared" si="19"/>
        <v>3728.1168421052666</v>
      </c>
      <c r="H52" s="429">
        <f t="shared" si="19"/>
        <v>2770.7957894736833</v>
      </c>
      <c r="I52" s="429">
        <f t="shared" si="19"/>
        <v>2846.0526315789466</v>
      </c>
      <c r="J52" s="429">
        <f t="shared" si="19"/>
        <v>2964.4736842105249</v>
      </c>
      <c r="K52" s="429">
        <f t="shared" si="19"/>
        <v>2964.4736842105249</v>
      </c>
      <c r="L52" s="429">
        <f t="shared" si="19"/>
        <v>2964.4736842105249</v>
      </c>
      <c r="M52" s="429">
        <f t="shared" si="19"/>
        <v>2964.4736842105249</v>
      </c>
      <c r="N52" s="429">
        <f t="shared" si="19"/>
        <v>2964.4736842105249</v>
      </c>
      <c r="O52" s="429">
        <f t="shared" si="19"/>
        <v>2964.4736842105249</v>
      </c>
      <c r="P52" s="429">
        <f t="shared" si="19"/>
        <v>2103.360000000001</v>
      </c>
      <c r="Q52" s="429">
        <f t="shared" si="19"/>
        <v>2207.9705263157912</v>
      </c>
      <c r="R52" s="767">
        <f t="shared" si="19"/>
        <v>2207.9705263157912</v>
      </c>
    </row>
    <row r="53" spans="1:18" ht="14.45" thickBot="1" x14ac:dyDescent="0.3">
      <c r="A53" s="763">
        <v>2041</v>
      </c>
      <c r="B53" s="775">
        <f t="shared" si="20"/>
        <v>3724.85</v>
      </c>
      <c r="C53" s="775">
        <f t="shared" si="19"/>
        <v>3724.85</v>
      </c>
      <c r="D53" s="775">
        <f t="shared" si="19"/>
        <v>3165.95</v>
      </c>
      <c r="E53" s="775">
        <f t="shared" si="19"/>
        <v>3822.02</v>
      </c>
      <c r="F53" s="775">
        <f t="shared" si="19"/>
        <v>3822.02</v>
      </c>
      <c r="G53" s="775">
        <f t="shared" si="19"/>
        <v>3822.02</v>
      </c>
      <c r="H53" s="775">
        <f t="shared" si="19"/>
        <v>2832.64</v>
      </c>
      <c r="I53" s="775">
        <f t="shared" si="19"/>
        <v>2911.25</v>
      </c>
      <c r="J53" s="775">
        <f t="shared" si="19"/>
        <v>3036.25</v>
      </c>
      <c r="K53" s="775">
        <f t="shared" si="19"/>
        <v>3036.25</v>
      </c>
      <c r="L53" s="775">
        <f t="shared" si="19"/>
        <v>3036.25</v>
      </c>
      <c r="M53" s="775">
        <f t="shared" si="19"/>
        <v>3036.25</v>
      </c>
      <c r="N53" s="775">
        <f t="shared" si="19"/>
        <v>3036.25</v>
      </c>
      <c r="O53" s="775">
        <f t="shared" si="19"/>
        <v>3036.25</v>
      </c>
      <c r="P53" s="775">
        <f t="shared" si="19"/>
        <v>2153.27</v>
      </c>
      <c r="Q53" s="775">
        <f t="shared" si="19"/>
        <v>2262.37</v>
      </c>
      <c r="R53" s="776">
        <f t="shared" si="19"/>
        <v>2262.37</v>
      </c>
    </row>
    <row r="55" spans="1:18" ht="14.45" thickBot="1" x14ac:dyDescent="0.3">
      <c r="A55" s="902" t="s">
        <v>620</v>
      </c>
      <c r="B55" s="902"/>
      <c r="C55" s="902"/>
      <c r="D55" s="902"/>
      <c r="E55" s="902"/>
      <c r="F55" s="902"/>
      <c r="G55" s="902"/>
      <c r="H55" s="902"/>
      <c r="I55" s="902"/>
      <c r="J55" s="902"/>
      <c r="K55" s="902"/>
      <c r="L55" s="902"/>
      <c r="M55" s="902"/>
      <c r="N55" s="902"/>
      <c r="O55" s="902"/>
      <c r="P55" s="902"/>
      <c r="Q55" s="902"/>
      <c r="R55" s="902"/>
    </row>
    <row r="56" spans="1:18" ht="14.45" thickBot="1" x14ac:dyDescent="0.3">
      <c r="A56" s="777" t="s">
        <v>577</v>
      </c>
      <c r="B56" s="778">
        <f t="shared" ref="B56:R56" si="21">B5*B6</f>
        <v>5400</v>
      </c>
      <c r="C56" s="778">
        <f t="shared" si="21"/>
        <v>5400</v>
      </c>
      <c r="D56" s="778">
        <f t="shared" si="21"/>
        <v>3600</v>
      </c>
      <c r="E56" s="778">
        <f t="shared" si="21"/>
        <v>3600</v>
      </c>
      <c r="F56" s="778">
        <f t="shared" si="21"/>
        <v>3600</v>
      </c>
      <c r="G56" s="778">
        <f t="shared" si="21"/>
        <v>3600</v>
      </c>
      <c r="H56" s="778">
        <f t="shared" si="21"/>
        <v>3600</v>
      </c>
      <c r="I56" s="778">
        <f t="shared" si="21"/>
        <v>3600</v>
      </c>
      <c r="J56" s="778">
        <f t="shared" si="21"/>
        <v>3600</v>
      </c>
      <c r="K56" s="778">
        <f t="shared" si="21"/>
        <v>3600</v>
      </c>
      <c r="L56" s="778">
        <f t="shared" si="21"/>
        <v>3600</v>
      </c>
      <c r="M56" s="778">
        <f t="shared" si="21"/>
        <v>3600</v>
      </c>
      <c r="N56" s="778">
        <f t="shared" si="21"/>
        <v>3600</v>
      </c>
      <c r="O56" s="778">
        <f t="shared" si="21"/>
        <v>3600</v>
      </c>
      <c r="P56" s="778">
        <f t="shared" si="21"/>
        <v>3600</v>
      </c>
      <c r="Q56" s="778">
        <f t="shared" si="21"/>
        <v>3600</v>
      </c>
      <c r="R56" s="779">
        <f t="shared" si="21"/>
        <v>3600</v>
      </c>
    </row>
    <row r="57" spans="1:18" ht="13.9" x14ac:dyDescent="0.25">
      <c r="R57" s="620"/>
    </row>
    <row r="58" spans="1:18" ht="14.45" thickBot="1" x14ac:dyDescent="0.3">
      <c r="A58" s="903" t="s">
        <v>621</v>
      </c>
      <c r="B58" s="903"/>
      <c r="C58" s="903"/>
      <c r="D58" s="903"/>
      <c r="E58" s="903"/>
      <c r="F58" s="903"/>
      <c r="G58" s="903"/>
      <c r="H58" s="903"/>
      <c r="I58" s="903"/>
      <c r="J58" s="903"/>
      <c r="K58" s="903"/>
      <c r="L58" s="903"/>
      <c r="M58" s="903"/>
      <c r="N58" s="903"/>
      <c r="O58" s="903"/>
      <c r="P58" s="903"/>
      <c r="Q58" s="903"/>
      <c r="R58" s="903"/>
    </row>
    <row r="59" spans="1:18" ht="13.9" x14ac:dyDescent="0.25">
      <c r="A59" s="480">
        <v>2022</v>
      </c>
      <c r="B59" s="780">
        <f>B34/B$56</f>
        <v>0.39078703703703704</v>
      </c>
      <c r="C59" s="780">
        <f t="shared" ref="C59:R59" si="22">C34/C$56</f>
        <v>0.39078703703703704</v>
      </c>
      <c r="D59" s="780">
        <f t="shared" si="22"/>
        <v>0.4826805555555555</v>
      </c>
      <c r="E59" s="780">
        <f t="shared" si="22"/>
        <v>0.5660722222222222</v>
      </c>
      <c r="F59" s="780">
        <f t="shared" si="22"/>
        <v>0.5660722222222222</v>
      </c>
      <c r="G59" s="780">
        <f t="shared" si="22"/>
        <v>0.5660722222222222</v>
      </c>
      <c r="H59" s="780">
        <f t="shared" si="22"/>
        <v>0.46044444444444449</v>
      </c>
      <c r="I59" s="780">
        <f t="shared" si="22"/>
        <v>0.46458333333333335</v>
      </c>
      <c r="J59" s="780">
        <f t="shared" si="22"/>
        <v>0.46458333333333335</v>
      </c>
      <c r="K59" s="780">
        <f t="shared" si="22"/>
        <v>0.46458333333333335</v>
      </c>
      <c r="L59" s="780">
        <f t="shared" si="22"/>
        <v>0.46458333333333335</v>
      </c>
      <c r="M59" s="780">
        <f t="shared" si="22"/>
        <v>0.46458333333333335</v>
      </c>
      <c r="N59" s="780">
        <f t="shared" si="22"/>
        <v>0.46458333333333335</v>
      </c>
      <c r="O59" s="780">
        <f t="shared" si="22"/>
        <v>0.46458333333333335</v>
      </c>
      <c r="P59" s="780">
        <f t="shared" si="22"/>
        <v>0.33471666666666666</v>
      </c>
      <c r="Q59" s="780">
        <f t="shared" si="22"/>
        <v>0.34132777777777779</v>
      </c>
      <c r="R59" s="781">
        <f t="shared" si="22"/>
        <v>0.34132777777777779</v>
      </c>
    </row>
    <row r="60" spans="1:18" ht="13.9" x14ac:dyDescent="0.25">
      <c r="A60" s="759">
        <v>2023</v>
      </c>
      <c r="B60" s="761">
        <f t="shared" ref="B60:R74" si="23">B35/B$56</f>
        <v>0.40652387914230015</v>
      </c>
      <c r="C60" s="761">
        <f t="shared" si="23"/>
        <v>0.40652387914230015</v>
      </c>
      <c r="D60" s="761">
        <f t="shared" si="23"/>
        <v>0.50356213450292397</v>
      </c>
      <c r="E60" s="761">
        <f t="shared" si="23"/>
        <v>0.59215643274853791</v>
      </c>
      <c r="F60" s="761">
        <f t="shared" si="23"/>
        <v>0.59215643274853791</v>
      </c>
      <c r="G60" s="761">
        <f t="shared" si="23"/>
        <v>0.59215643274853791</v>
      </c>
      <c r="H60" s="761">
        <f t="shared" si="23"/>
        <v>0.47762339181286551</v>
      </c>
      <c r="I60" s="761">
        <f t="shared" si="23"/>
        <v>0.48269371345029238</v>
      </c>
      <c r="J60" s="761">
        <f t="shared" si="23"/>
        <v>0.48452119883040939</v>
      </c>
      <c r="K60" s="761">
        <f t="shared" si="23"/>
        <v>0.48452119883040939</v>
      </c>
      <c r="L60" s="761">
        <f t="shared" si="23"/>
        <v>0.48452119883040939</v>
      </c>
      <c r="M60" s="761">
        <f t="shared" si="23"/>
        <v>0.48452119883040939</v>
      </c>
      <c r="N60" s="761">
        <f t="shared" si="23"/>
        <v>0.48452119883040939</v>
      </c>
      <c r="O60" s="761">
        <f t="shared" si="23"/>
        <v>0.48452119883040939</v>
      </c>
      <c r="P60" s="761">
        <f t="shared" si="23"/>
        <v>0.34858055555555556</v>
      </c>
      <c r="Q60" s="761">
        <f t="shared" si="23"/>
        <v>0.35643874269005849</v>
      </c>
      <c r="R60" s="782">
        <f t="shared" si="23"/>
        <v>0.35643874269005849</v>
      </c>
    </row>
    <row r="61" spans="1:18" ht="13.9" x14ac:dyDescent="0.25">
      <c r="A61" s="759">
        <v>2024</v>
      </c>
      <c r="B61" s="761">
        <f t="shared" si="23"/>
        <v>0.42226072124756331</v>
      </c>
      <c r="C61" s="761">
        <f t="shared" si="23"/>
        <v>0.42226072124756331</v>
      </c>
      <c r="D61" s="761">
        <f t="shared" si="23"/>
        <v>0.52444371345029239</v>
      </c>
      <c r="E61" s="761">
        <f t="shared" si="23"/>
        <v>0.61824064327485384</v>
      </c>
      <c r="F61" s="761">
        <f t="shared" si="23"/>
        <v>0.61824064327485384</v>
      </c>
      <c r="G61" s="761">
        <f t="shared" si="23"/>
        <v>0.61824064327485384</v>
      </c>
      <c r="H61" s="761">
        <f t="shared" si="23"/>
        <v>0.49480233918128652</v>
      </c>
      <c r="I61" s="761">
        <f t="shared" si="23"/>
        <v>0.50080409356725142</v>
      </c>
      <c r="J61" s="761">
        <f t="shared" si="23"/>
        <v>0.50445906432748544</v>
      </c>
      <c r="K61" s="761">
        <f t="shared" si="23"/>
        <v>0.50445906432748544</v>
      </c>
      <c r="L61" s="761">
        <f t="shared" si="23"/>
        <v>0.50445906432748544</v>
      </c>
      <c r="M61" s="761">
        <f t="shared" si="23"/>
        <v>0.50445906432748544</v>
      </c>
      <c r="N61" s="761">
        <f t="shared" si="23"/>
        <v>0.50445906432748544</v>
      </c>
      <c r="O61" s="761">
        <f t="shared" si="23"/>
        <v>0.50445906432748544</v>
      </c>
      <c r="P61" s="761">
        <f t="shared" si="23"/>
        <v>0.36244444444444446</v>
      </c>
      <c r="Q61" s="761">
        <f t="shared" si="23"/>
        <v>0.37154970760233919</v>
      </c>
      <c r="R61" s="782">
        <f t="shared" si="23"/>
        <v>0.37154970760233919</v>
      </c>
    </row>
    <row r="62" spans="1:18" ht="13.9" x14ac:dyDescent="0.25">
      <c r="A62" s="759">
        <v>2025</v>
      </c>
      <c r="B62" s="761">
        <f t="shared" si="23"/>
        <v>0.43799756335282652</v>
      </c>
      <c r="C62" s="761">
        <f t="shared" si="23"/>
        <v>0.43799756335282652</v>
      </c>
      <c r="D62" s="761">
        <f t="shared" si="23"/>
        <v>0.54532529239766092</v>
      </c>
      <c r="E62" s="761">
        <f t="shared" si="23"/>
        <v>0.64432485380116944</v>
      </c>
      <c r="F62" s="761">
        <f t="shared" si="23"/>
        <v>0.64432485380116944</v>
      </c>
      <c r="G62" s="761">
        <f t="shared" si="23"/>
        <v>0.64432485380116944</v>
      </c>
      <c r="H62" s="761">
        <f t="shared" si="23"/>
        <v>0.51198128654970754</v>
      </c>
      <c r="I62" s="761">
        <f t="shared" si="23"/>
        <v>0.51891447368421051</v>
      </c>
      <c r="J62" s="761">
        <f t="shared" si="23"/>
        <v>0.52439692982456143</v>
      </c>
      <c r="K62" s="761">
        <f t="shared" si="23"/>
        <v>0.52439692982456143</v>
      </c>
      <c r="L62" s="761">
        <f t="shared" si="23"/>
        <v>0.52439692982456143</v>
      </c>
      <c r="M62" s="761">
        <f t="shared" si="23"/>
        <v>0.52439692982456143</v>
      </c>
      <c r="N62" s="761">
        <f t="shared" si="23"/>
        <v>0.52439692982456143</v>
      </c>
      <c r="O62" s="761">
        <f t="shared" si="23"/>
        <v>0.52439692982456143</v>
      </c>
      <c r="P62" s="761">
        <f t="shared" si="23"/>
        <v>0.3763083333333333</v>
      </c>
      <c r="Q62" s="761">
        <f t="shared" si="23"/>
        <v>0.38666067251461989</v>
      </c>
      <c r="R62" s="782">
        <f t="shared" si="23"/>
        <v>0.38666067251461989</v>
      </c>
    </row>
    <row r="63" spans="1:18" ht="13.9" x14ac:dyDescent="0.25">
      <c r="A63" s="759">
        <v>2026</v>
      </c>
      <c r="B63" s="761">
        <f t="shared" si="23"/>
        <v>0.45373440545808963</v>
      </c>
      <c r="C63" s="761">
        <f t="shared" si="23"/>
        <v>0.45373440545808963</v>
      </c>
      <c r="D63" s="761">
        <f t="shared" si="23"/>
        <v>0.56620687134502934</v>
      </c>
      <c r="E63" s="761">
        <f t="shared" si="23"/>
        <v>0.67040906432748526</v>
      </c>
      <c r="F63" s="761">
        <f t="shared" si="23"/>
        <v>0.67040906432748526</v>
      </c>
      <c r="G63" s="761">
        <f t="shared" si="23"/>
        <v>0.67040906432748526</v>
      </c>
      <c r="H63" s="761">
        <f t="shared" si="23"/>
        <v>0.52916023391812861</v>
      </c>
      <c r="I63" s="761">
        <f t="shared" si="23"/>
        <v>0.5370248538011696</v>
      </c>
      <c r="J63" s="761">
        <f t="shared" si="23"/>
        <v>0.54433479532163742</v>
      </c>
      <c r="K63" s="761">
        <f t="shared" si="23"/>
        <v>0.54433479532163742</v>
      </c>
      <c r="L63" s="761">
        <f t="shared" si="23"/>
        <v>0.54433479532163742</v>
      </c>
      <c r="M63" s="761">
        <f t="shared" si="23"/>
        <v>0.54433479532163742</v>
      </c>
      <c r="N63" s="761">
        <f t="shared" si="23"/>
        <v>0.54433479532163742</v>
      </c>
      <c r="O63" s="761">
        <f t="shared" si="23"/>
        <v>0.54433479532163742</v>
      </c>
      <c r="P63" s="761">
        <f t="shared" si="23"/>
        <v>0.3901722222222222</v>
      </c>
      <c r="Q63" s="761">
        <f t="shared" si="23"/>
        <v>0.40177163742690064</v>
      </c>
      <c r="R63" s="782">
        <f t="shared" si="23"/>
        <v>0.40177163742690064</v>
      </c>
    </row>
    <row r="64" spans="1:18" ht="13.9" x14ac:dyDescent="0.25">
      <c r="A64" s="759">
        <v>2027</v>
      </c>
      <c r="B64" s="761">
        <f t="shared" si="23"/>
        <v>0.46947124756335284</v>
      </c>
      <c r="C64" s="761">
        <f t="shared" si="23"/>
        <v>0.46947124756335284</v>
      </c>
      <c r="D64" s="761">
        <f t="shared" si="23"/>
        <v>0.58708845029239776</v>
      </c>
      <c r="E64" s="761">
        <f t="shared" si="23"/>
        <v>0.69649327485380119</v>
      </c>
      <c r="F64" s="761">
        <f t="shared" si="23"/>
        <v>0.69649327485380119</v>
      </c>
      <c r="G64" s="761">
        <f t="shared" si="23"/>
        <v>0.69649327485380119</v>
      </c>
      <c r="H64" s="761">
        <f t="shared" si="23"/>
        <v>0.54633918128654957</v>
      </c>
      <c r="I64" s="761">
        <f t="shared" si="23"/>
        <v>0.55513523391812858</v>
      </c>
      <c r="J64" s="761">
        <f t="shared" si="23"/>
        <v>0.56427266081871352</v>
      </c>
      <c r="K64" s="761">
        <f t="shared" si="23"/>
        <v>0.56427266081871352</v>
      </c>
      <c r="L64" s="761">
        <f t="shared" si="23"/>
        <v>0.56427266081871352</v>
      </c>
      <c r="M64" s="761">
        <f t="shared" si="23"/>
        <v>0.56427266081871352</v>
      </c>
      <c r="N64" s="761">
        <f t="shared" si="23"/>
        <v>0.56427266081871352</v>
      </c>
      <c r="O64" s="761">
        <f t="shared" si="23"/>
        <v>0.56427266081871352</v>
      </c>
      <c r="P64" s="761">
        <f t="shared" si="23"/>
        <v>0.4040361111111111</v>
      </c>
      <c r="Q64" s="761">
        <f t="shared" si="23"/>
        <v>0.41688260233918134</v>
      </c>
      <c r="R64" s="782">
        <f t="shared" si="23"/>
        <v>0.41688260233918134</v>
      </c>
    </row>
    <row r="65" spans="1:18" ht="13.9" x14ac:dyDescent="0.25">
      <c r="A65" s="759">
        <v>2028</v>
      </c>
      <c r="B65" s="761">
        <f t="shared" si="23"/>
        <v>0.48520808966861606</v>
      </c>
      <c r="C65" s="761">
        <f t="shared" si="23"/>
        <v>0.48520808966861606</v>
      </c>
      <c r="D65" s="761">
        <f t="shared" si="23"/>
        <v>0.60797002923976617</v>
      </c>
      <c r="E65" s="761">
        <f t="shared" si="23"/>
        <v>0.72257748538011712</v>
      </c>
      <c r="F65" s="761">
        <f t="shared" si="23"/>
        <v>0.72257748538011712</v>
      </c>
      <c r="G65" s="761">
        <f t="shared" si="23"/>
        <v>0.72257748538011712</v>
      </c>
      <c r="H65" s="761">
        <f t="shared" si="23"/>
        <v>0.56351812865497075</v>
      </c>
      <c r="I65" s="761">
        <f t="shared" si="23"/>
        <v>0.57324561403508778</v>
      </c>
      <c r="J65" s="761">
        <f t="shared" si="23"/>
        <v>0.58421052631578951</v>
      </c>
      <c r="K65" s="761">
        <f t="shared" si="23"/>
        <v>0.58421052631578951</v>
      </c>
      <c r="L65" s="761">
        <f t="shared" si="23"/>
        <v>0.58421052631578951</v>
      </c>
      <c r="M65" s="761">
        <f t="shared" si="23"/>
        <v>0.58421052631578951</v>
      </c>
      <c r="N65" s="761">
        <f t="shared" si="23"/>
        <v>0.58421052631578951</v>
      </c>
      <c r="O65" s="761">
        <f t="shared" si="23"/>
        <v>0.58421052631578951</v>
      </c>
      <c r="P65" s="761">
        <f t="shared" si="23"/>
        <v>0.41789999999999999</v>
      </c>
      <c r="Q65" s="761">
        <f t="shared" si="23"/>
        <v>0.43199356725146204</v>
      </c>
      <c r="R65" s="782">
        <f t="shared" si="23"/>
        <v>0.43199356725146204</v>
      </c>
    </row>
    <row r="66" spans="1:18" ht="13.9" x14ac:dyDescent="0.25">
      <c r="A66" s="759">
        <v>2029</v>
      </c>
      <c r="B66" s="761">
        <f t="shared" si="23"/>
        <v>0.50094493177387933</v>
      </c>
      <c r="C66" s="761">
        <f t="shared" si="23"/>
        <v>0.50094493177387933</v>
      </c>
      <c r="D66" s="761">
        <f t="shared" si="23"/>
        <v>0.6288516081871347</v>
      </c>
      <c r="E66" s="761">
        <f t="shared" si="23"/>
        <v>0.74866169590643294</v>
      </c>
      <c r="F66" s="761">
        <f t="shared" si="23"/>
        <v>0.74866169590643294</v>
      </c>
      <c r="G66" s="761">
        <f t="shared" si="23"/>
        <v>0.74866169590643294</v>
      </c>
      <c r="H66" s="761">
        <f t="shared" si="23"/>
        <v>0.58069707602339171</v>
      </c>
      <c r="I66" s="761">
        <f t="shared" si="23"/>
        <v>0.59135599415204676</v>
      </c>
      <c r="J66" s="761">
        <f t="shared" si="23"/>
        <v>0.6041483918128655</v>
      </c>
      <c r="K66" s="761">
        <f t="shared" si="23"/>
        <v>0.6041483918128655</v>
      </c>
      <c r="L66" s="761">
        <f t="shared" si="23"/>
        <v>0.6041483918128655</v>
      </c>
      <c r="M66" s="761">
        <f t="shared" si="23"/>
        <v>0.6041483918128655</v>
      </c>
      <c r="N66" s="761">
        <f t="shared" si="23"/>
        <v>0.6041483918128655</v>
      </c>
      <c r="O66" s="761">
        <f t="shared" si="23"/>
        <v>0.6041483918128655</v>
      </c>
      <c r="P66" s="761">
        <f t="shared" si="23"/>
        <v>0.43176388888888895</v>
      </c>
      <c r="Q66" s="761">
        <f t="shared" si="23"/>
        <v>0.4471045321637428</v>
      </c>
      <c r="R66" s="782">
        <f t="shared" si="23"/>
        <v>0.4471045321637428</v>
      </c>
    </row>
    <row r="67" spans="1:18" ht="13.9" x14ac:dyDescent="0.25">
      <c r="A67" s="759">
        <v>2030</v>
      </c>
      <c r="B67" s="761">
        <f t="shared" si="23"/>
        <v>0.51668177387914238</v>
      </c>
      <c r="C67" s="761">
        <f t="shared" si="23"/>
        <v>0.51668177387914238</v>
      </c>
      <c r="D67" s="761">
        <f t="shared" si="23"/>
        <v>0.64973318713450312</v>
      </c>
      <c r="E67" s="761">
        <f t="shared" si="23"/>
        <v>0.77474590643274877</v>
      </c>
      <c r="F67" s="761">
        <f t="shared" si="23"/>
        <v>0.77474590643274877</v>
      </c>
      <c r="G67" s="761">
        <f t="shared" si="23"/>
        <v>0.77474590643274877</v>
      </c>
      <c r="H67" s="761">
        <f t="shared" si="23"/>
        <v>0.59787602339181278</v>
      </c>
      <c r="I67" s="761">
        <f t="shared" si="23"/>
        <v>0.60946637426900574</v>
      </c>
      <c r="J67" s="761">
        <f t="shared" si="23"/>
        <v>0.62408625730994161</v>
      </c>
      <c r="K67" s="761">
        <f t="shared" si="23"/>
        <v>0.62408625730994161</v>
      </c>
      <c r="L67" s="761">
        <f t="shared" si="23"/>
        <v>0.62408625730994161</v>
      </c>
      <c r="M67" s="761">
        <f t="shared" si="23"/>
        <v>0.62408625730994161</v>
      </c>
      <c r="N67" s="761">
        <f t="shared" si="23"/>
        <v>0.62408625730994161</v>
      </c>
      <c r="O67" s="761">
        <f t="shared" si="23"/>
        <v>0.62408625730994161</v>
      </c>
      <c r="P67" s="761">
        <f t="shared" si="23"/>
        <v>0.44562777777777784</v>
      </c>
      <c r="Q67" s="761">
        <f t="shared" si="23"/>
        <v>0.46221549707602355</v>
      </c>
      <c r="R67" s="782">
        <f t="shared" si="23"/>
        <v>0.46221549707602355</v>
      </c>
    </row>
    <row r="68" spans="1:18" ht="13.9" x14ac:dyDescent="0.25">
      <c r="A68" s="759">
        <v>2031</v>
      </c>
      <c r="B68" s="761">
        <f t="shared" si="23"/>
        <v>0.53241861598440565</v>
      </c>
      <c r="C68" s="761">
        <f t="shared" si="23"/>
        <v>0.53241861598440565</v>
      </c>
      <c r="D68" s="761">
        <f t="shared" si="23"/>
        <v>0.67061476608187165</v>
      </c>
      <c r="E68" s="761">
        <f t="shared" si="23"/>
        <v>0.80083011695906459</v>
      </c>
      <c r="F68" s="761">
        <f t="shared" si="23"/>
        <v>0.80083011695906459</v>
      </c>
      <c r="G68" s="761">
        <f t="shared" si="23"/>
        <v>0.80083011695906459</v>
      </c>
      <c r="H68" s="761">
        <f t="shared" si="23"/>
        <v>0.61505497076023374</v>
      </c>
      <c r="I68" s="761">
        <f t="shared" si="23"/>
        <v>0.62757675438596483</v>
      </c>
      <c r="J68" s="761">
        <f t="shared" si="23"/>
        <v>0.6440241228070176</v>
      </c>
      <c r="K68" s="761">
        <f t="shared" si="23"/>
        <v>0.6440241228070176</v>
      </c>
      <c r="L68" s="761">
        <f t="shared" si="23"/>
        <v>0.6440241228070176</v>
      </c>
      <c r="M68" s="761">
        <f t="shared" si="23"/>
        <v>0.6440241228070176</v>
      </c>
      <c r="N68" s="761">
        <f t="shared" si="23"/>
        <v>0.6440241228070176</v>
      </c>
      <c r="O68" s="761">
        <f t="shared" si="23"/>
        <v>0.6440241228070176</v>
      </c>
      <c r="P68" s="761">
        <f t="shared" si="23"/>
        <v>0.45949166666666674</v>
      </c>
      <c r="Q68" s="761">
        <f t="shared" si="23"/>
        <v>0.47732646198830431</v>
      </c>
      <c r="R68" s="782">
        <f t="shared" si="23"/>
        <v>0.47732646198830431</v>
      </c>
    </row>
    <row r="69" spans="1:18" ht="13.9" x14ac:dyDescent="0.25">
      <c r="A69" s="759">
        <v>2032</v>
      </c>
      <c r="B69" s="761">
        <f t="shared" si="23"/>
        <v>0.54815545808966881</v>
      </c>
      <c r="C69" s="761">
        <f t="shared" si="23"/>
        <v>0.54815545808966881</v>
      </c>
      <c r="D69" s="761">
        <f t="shared" si="23"/>
        <v>0.69149634502923996</v>
      </c>
      <c r="E69" s="761">
        <f t="shared" si="23"/>
        <v>0.82691432748538052</v>
      </c>
      <c r="F69" s="761">
        <f t="shared" si="23"/>
        <v>0.82691432748538052</v>
      </c>
      <c r="G69" s="761">
        <f t="shared" si="23"/>
        <v>0.82691432748538052</v>
      </c>
      <c r="H69" s="761">
        <f t="shared" si="23"/>
        <v>0.63223391812865481</v>
      </c>
      <c r="I69" s="761">
        <f t="shared" si="23"/>
        <v>0.64568713450292381</v>
      </c>
      <c r="J69" s="761">
        <f t="shared" si="23"/>
        <v>0.66396198830409359</v>
      </c>
      <c r="K69" s="761">
        <f t="shared" si="23"/>
        <v>0.66396198830409359</v>
      </c>
      <c r="L69" s="761">
        <f t="shared" si="23"/>
        <v>0.66396198830409359</v>
      </c>
      <c r="M69" s="761">
        <f t="shared" si="23"/>
        <v>0.66396198830409359</v>
      </c>
      <c r="N69" s="761">
        <f t="shared" si="23"/>
        <v>0.66396198830409359</v>
      </c>
      <c r="O69" s="761">
        <f t="shared" si="23"/>
        <v>0.66396198830409359</v>
      </c>
      <c r="P69" s="761">
        <f t="shared" si="23"/>
        <v>0.47335555555555564</v>
      </c>
      <c r="Q69" s="761">
        <f t="shared" si="23"/>
        <v>0.49243742690058501</v>
      </c>
      <c r="R69" s="782">
        <f t="shared" si="23"/>
        <v>0.49243742690058501</v>
      </c>
    </row>
    <row r="70" spans="1:18" ht="13.9" x14ac:dyDescent="0.25">
      <c r="A70" s="759">
        <v>2033</v>
      </c>
      <c r="B70" s="761">
        <f t="shared" si="23"/>
        <v>0.56389230019493208</v>
      </c>
      <c r="C70" s="761">
        <f t="shared" si="23"/>
        <v>0.56389230019493208</v>
      </c>
      <c r="D70" s="761">
        <f t="shared" si="23"/>
        <v>0.71237792397660848</v>
      </c>
      <c r="E70" s="761">
        <f t="shared" si="23"/>
        <v>0.85299853801169634</v>
      </c>
      <c r="F70" s="761">
        <f t="shared" si="23"/>
        <v>0.85299853801169634</v>
      </c>
      <c r="G70" s="761">
        <f t="shared" si="23"/>
        <v>0.85299853801169634</v>
      </c>
      <c r="H70" s="761">
        <f t="shared" si="23"/>
        <v>0.64941286549707578</v>
      </c>
      <c r="I70" s="761">
        <f t="shared" si="23"/>
        <v>0.66379751461988301</v>
      </c>
      <c r="J70" s="761">
        <f t="shared" si="23"/>
        <v>0.68389985380116969</v>
      </c>
      <c r="K70" s="761">
        <f t="shared" si="23"/>
        <v>0.68389985380116969</v>
      </c>
      <c r="L70" s="761">
        <f t="shared" si="23"/>
        <v>0.68389985380116969</v>
      </c>
      <c r="M70" s="761">
        <f t="shared" si="23"/>
        <v>0.68389985380116969</v>
      </c>
      <c r="N70" s="761">
        <f t="shared" si="23"/>
        <v>0.68389985380116969</v>
      </c>
      <c r="O70" s="761">
        <f t="shared" si="23"/>
        <v>0.68389985380116969</v>
      </c>
      <c r="P70" s="761">
        <f t="shared" si="23"/>
        <v>0.48721944444444459</v>
      </c>
      <c r="Q70" s="761">
        <f t="shared" si="23"/>
        <v>0.50754839181286571</v>
      </c>
      <c r="R70" s="782">
        <f t="shared" si="23"/>
        <v>0.50754839181286571</v>
      </c>
    </row>
    <row r="71" spans="1:18" ht="13.9" x14ac:dyDescent="0.25">
      <c r="A71" s="759">
        <v>2034</v>
      </c>
      <c r="B71" s="761">
        <f t="shared" si="23"/>
        <v>0.57962914230019524</v>
      </c>
      <c r="C71" s="761">
        <f t="shared" si="23"/>
        <v>0.57962914230019524</v>
      </c>
      <c r="D71" s="761">
        <f t="shared" si="23"/>
        <v>0.7332595029239769</v>
      </c>
      <c r="E71" s="761">
        <f t="shared" si="23"/>
        <v>0.87908274853801216</v>
      </c>
      <c r="F71" s="761">
        <f t="shared" si="23"/>
        <v>0.87908274853801216</v>
      </c>
      <c r="G71" s="761">
        <f t="shared" si="23"/>
        <v>0.87908274853801216</v>
      </c>
      <c r="H71" s="761">
        <f t="shared" si="23"/>
        <v>0.66659181286549685</v>
      </c>
      <c r="I71" s="761">
        <f t="shared" si="23"/>
        <v>0.68190789473684199</v>
      </c>
      <c r="J71" s="761">
        <f t="shared" si="23"/>
        <v>0.70383771929824557</v>
      </c>
      <c r="K71" s="761">
        <f t="shared" si="23"/>
        <v>0.70383771929824557</v>
      </c>
      <c r="L71" s="761">
        <f t="shared" si="23"/>
        <v>0.70383771929824557</v>
      </c>
      <c r="M71" s="761">
        <f t="shared" si="23"/>
        <v>0.70383771929824557</v>
      </c>
      <c r="N71" s="761">
        <f t="shared" si="23"/>
        <v>0.70383771929824557</v>
      </c>
      <c r="O71" s="761">
        <f t="shared" si="23"/>
        <v>0.70383771929824557</v>
      </c>
      <c r="P71" s="761">
        <f t="shared" si="23"/>
        <v>0.50108333333333344</v>
      </c>
      <c r="Q71" s="761">
        <f t="shared" si="23"/>
        <v>0.52265935672514652</v>
      </c>
      <c r="R71" s="782">
        <f t="shared" si="23"/>
        <v>0.52265935672514652</v>
      </c>
    </row>
    <row r="72" spans="1:18" ht="13.9" x14ac:dyDescent="0.25">
      <c r="A72" s="759">
        <v>2035</v>
      </c>
      <c r="B72" s="761">
        <f t="shared" si="23"/>
        <v>0.5953659844054584</v>
      </c>
      <c r="C72" s="761">
        <f t="shared" si="23"/>
        <v>0.5953659844054584</v>
      </c>
      <c r="D72" s="761">
        <f t="shared" si="23"/>
        <v>0.75414108187134543</v>
      </c>
      <c r="E72" s="761">
        <f t="shared" si="23"/>
        <v>0.90516695906432798</v>
      </c>
      <c r="F72" s="761">
        <f t="shared" si="23"/>
        <v>0.90516695906432798</v>
      </c>
      <c r="G72" s="761">
        <f t="shared" si="23"/>
        <v>0.90516695906432798</v>
      </c>
      <c r="H72" s="761">
        <f t="shared" si="23"/>
        <v>0.68377076023391792</v>
      </c>
      <c r="I72" s="761">
        <f t="shared" si="23"/>
        <v>0.70001827485380108</v>
      </c>
      <c r="J72" s="761">
        <f t="shared" si="23"/>
        <v>0.72377558479532167</v>
      </c>
      <c r="K72" s="761">
        <f t="shared" si="23"/>
        <v>0.72377558479532167</v>
      </c>
      <c r="L72" s="761">
        <f t="shared" si="23"/>
        <v>0.72377558479532167</v>
      </c>
      <c r="M72" s="761">
        <f t="shared" si="23"/>
        <v>0.72377558479532167</v>
      </c>
      <c r="N72" s="761">
        <f t="shared" si="23"/>
        <v>0.72377558479532167</v>
      </c>
      <c r="O72" s="761">
        <f t="shared" si="23"/>
        <v>0.72377558479532167</v>
      </c>
      <c r="P72" s="761">
        <f t="shared" si="23"/>
        <v>0.51494722222222244</v>
      </c>
      <c r="Q72" s="761">
        <f t="shared" si="23"/>
        <v>0.53777032163742722</v>
      </c>
      <c r="R72" s="782">
        <f t="shared" si="23"/>
        <v>0.53777032163742722</v>
      </c>
    </row>
    <row r="73" spans="1:18" ht="13.9" x14ac:dyDescent="0.25">
      <c r="A73" s="759">
        <v>2036</v>
      </c>
      <c r="B73" s="761">
        <f t="shared" si="23"/>
        <v>0.61110282651072168</v>
      </c>
      <c r="C73" s="761">
        <f t="shared" si="23"/>
        <v>0.61110282651072168</v>
      </c>
      <c r="D73" s="761">
        <f t="shared" si="23"/>
        <v>0.77502266081871385</v>
      </c>
      <c r="E73" s="761">
        <f t="shared" si="23"/>
        <v>0.93125116959064391</v>
      </c>
      <c r="F73" s="761">
        <f t="shared" si="23"/>
        <v>0.93125116959064391</v>
      </c>
      <c r="G73" s="761">
        <f t="shared" si="23"/>
        <v>0.93125116959064391</v>
      </c>
      <c r="H73" s="761">
        <f t="shared" si="23"/>
        <v>0.70094970760233888</v>
      </c>
      <c r="I73" s="761">
        <f t="shared" si="23"/>
        <v>0.71812865497076017</v>
      </c>
      <c r="J73" s="761">
        <f t="shared" si="23"/>
        <v>0.74371345029239755</v>
      </c>
      <c r="K73" s="761">
        <f t="shared" si="23"/>
        <v>0.74371345029239755</v>
      </c>
      <c r="L73" s="761">
        <f t="shared" si="23"/>
        <v>0.74371345029239755</v>
      </c>
      <c r="M73" s="761">
        <f t="shared" si="23"/>
        <v>0.74371345029239755</v>
      </c>
      <c r="N73" s="761">
        <f t="shared" si="23"/>
        <v>0.74371345029239755</v>
      </c>
      <c r="O73" s="761">
        <f t="shared" si="23"/>
        <v>0.74371345029239755</v>
      </c>
      <c r="P73" s="761">
        <f t="shared" si="23"/>
        <v>0.52881111111111134</v>
      </c>
      <c r="Q73" s="761">
        <f t="shared" si="23"/>
        <v>0.55288128654970792</v>
      </c>
      <c r="R73" s="782">
        <f t="shared" si="23"/>
        <v>0.55288128654970792</v>
      </c>
    </row>
    <row r="74" spans="1:18" ht="13.9" x14ac:dyDescent="0.25">
      <c r="A74" s="759">
        <v>2037</v>
      </c>
      <c r="B74" s="761">
        <f t="shared" si="23"/>
        <v>0.62683966861598484</v>
      </c>
      <c r="C74" s="761">
        <f t="shared" si="23"/>
        <v>0.62683966861598484</v>
      </c>
      <c r="D74" s="761">
        <f t="shared" si="23"/>
        <v>0.79590423976608227</v>
      </c>
      <c r="E74" s="761">
        <f t="shared" si="23"/>
        <v>0.95733538011695984</v>
      </c>
      <c r="F74" s="761">
        <f t="shared" si="23"/>
        <v>0.95733538011695984</v>
      </c>
      <c r="G74" s="761">
        <f t="shared" si="23"/>
        <v>0.95733538011695984</v>
      </c>
      <c r="H74" s="761">
        <f t="shared" si="23"/>
        <v>0.71812865497076006</v>
      </c>
      <c r="I74" s="761">
        <f t="shared" si="23"/>
        <v>0.73623903508771915</v>
      </c>
      <c r="J74" s="761">
        <f t="shared" si="23"/>
        <v>0.76365131578947343</v>
      </c>
      <c r="K74" s="761">
        <f t="shared" si="23"/>
        <v>0.76365131578947343</v>
      </c>
      <c r="L74" s="761">
        <f t="shared" si="23"/>
        <v>0.76365131578947343</v>
      </c>
      <c r="M74" s="761">
        <f t="shared" si="23"/>
        <v>0.76365131578947343</v>
      </c>
      <c r="N74" s="761">
        <f t="shared" si="23"/>
        <v>0.76365131578947343</v>
      </c>
      <c r="O74" s="761">
        <f t="shared" si="23"/>
        <v>0.76365131578947343</v>
      </c>
      <c r="P74" s="761">
        <f t="shared" si="23"/>
        <v>0.54267500000000024</v>
      </c>
      <c r="Q74" s="761">
        <f t="shared" si="23"/>
        <v>0.56799225146198862</v>
      </c>
      <c r="R74" s="782">
        <f t="shared" si="23"/>
        <v>0.56799225146198862</v>
      </c>
    </row>
    <row r="75" spans="1:18" ht="13.9" x14ac:dyDescent="0.25">
      <c r="A75" s="759">
        <v>2038</v>
      </c>
      <c r="B75" s="761">
        <f t="shared" ref="B75:R78" si="24">B50/B$56</f>
        <v>0.642576510721248</v>
      </c>
      <c r="C75" s="761">
        <f t="shared" si="24"/>
        <v>0.642576510721248</v>
      </c>
      <c r="D75" s="761">
        <f t="shared" si="24"/>
        <v>0.81678581871345068</v>
      </c>
      <c r="E75" s="761">
        <f t="shared" si="24"/>
        <v>0.98341959064327567</v>
      </c>
      <c r="F75" s="761">
        <f t="shared" si="24"/>
        <v>0.98341959064327567</v>
      </c>
      <c r="G75" s="761">
        <f t="shared" si="24"/>
        <v>0.98341959064327567</v>
      </c>
      <c r="H75" s="761">
        <f t="shared" si="24"/>
        <v>0.73530760233918113</v>
      </c>
      <c r="I75" s="761">
        <f t="shared" si="24"/>
        <v>0.75434941520467824</v>
      </c>
      <c r="J75" s="761">
        <f t="shared" si="24"/>
        <v>0.78358918128654953</v>
      </c>
      <c r="K75" s="761">
        <f t="shared" si="24"/>
        <v>0.78358918128654953</v>
      </c>
      <c r="L75" s="761">
        <f t="shared" si="24"/>
        <v>0.78358918128654953</v>
      </c>
      <c r="M75" s="761">
        <f t="shared" si="24"/>
        <v>0.78358918128654953</v>
      </c>
      <c r="N75" s="761">
        <f t="shared" si="24"/>
        <v>0.78358918128654953</v>
      </c>
      <c r="O75" s="761">
        <f t="shared" si="24"/>
        <v>0.78358918128654953</v>
      </c>
      <c r="P75" s="761">
        <f t="shared" si="24"/>
        <v>0.55653888888888925</v>
      </c>
      <c r="Q75" s="761">
        <f t="shared" si="24"/>
        <v>0.58310321637426932</v>
      </c>
      <c r="R75" s="782">
        <f t="shared" si="24"/>
        <v>0.58310321637426932</v>
      </c>
    </row>
    <row r="76" spans="1:18" ht="13.9" x14ac:dyDescent="0.25">
      <c r="A76" s="759">
        <v>2039</v>
      </c>
      <c r="B76" s="761">
        <f t="shared" si="24"/>
        <v>0.65831335282651116</v>
      </c>
      <c r="C76" s="761">
        <f t="shared" si="24"/>
        <v>0.65831335282651116</v>
      </c>
      <c r="D76" s="761">
        <f t="shared" si="24"/>
        <v>0.83766739766081921</v>
      </c>
      <c r="E76" s="761">
        <f t="shared" si="24"/>
        <v>1.0095038011695914</v>
      </c>
      <c r="F76" s="761">
        <f t="shared" si="24"/>
        <v>1.0095038011695914</v>
      </c>
      <c r="G76" s="761">
        <f t="shared" si="24"/>
        <v>1.0095038011695914</v>
      </c>
      <c r="H76" s="761">
        <f t="shared" si="24"/>
        <v>0.75248654970760209</v>
      </c>
      <c r="I76" s="761">
        <f t="shared" si="24"/>
        <v>0.77245979532163722</v>
      </c>
      <c r="J76" s="761">
        <f t="shared" si="24"/>
        <v>0.80352704678362541</v>
      </c>
      <c r="K76" s="761">
        <f t="shared" si="24"/>
        <v>0.80352704678362541</v>
      </c>
      <c r="L76" s="761">
        <f t="shared" si="24"/>
        <v>0.80352704678362541</v>
      </c>
      <c r="M76" s="761">
        <f t="shared" si="24"/>
        <v>0.80352704678362541</v>
      </c>
      <c r="N76" s="761">
        <f t="shared" si="24"/>
        <v>0.80352704678362541</v>
      </c>
      <c r="O76" s="761">
        <f t="shared" si="24"/>
        <v>0.80352704678362541</v>
      </c>
      <c r="P76" s="761">
        <f t="shared" si="24"/>
        <v>0.57040277777777815</v>
      </c>
      <c r="Q76" s="761">
        <f t="shared" si="24"/>
        <v>0.59821418128655002</v>
      </c>
      <c r="R76" s="782">
        <f t="shared" si="24"/>
        <v>0.59821418128655002</v>
      </c>
    </row>
    <row r="77" spans="1:18" ht="13.9" x14ac:dyDescent="0.25">
      <c r="A77" s="759">
        <v>2040</v>
      </c>
      <c r="B77" s="761">
        <f t="shared" si="24"/>
        <v>0.67405019493177443</v>
      </c>
      <c r="C77" s="761">
        <f t="shared" si="24"/>
        <v>0.67405019493177443</v>
      </c>
      <c r="D77" s="761">
        <f t="shared" si="24"/>
        <v>0.85854897660818763</v>
      </c>
      <c r="E77" s="761">
        <f t="shared" si="24"/>
        <v>1.0355880116959073</v>
      </c>
      <c r="F77" s="761">
        <f t="shared" si="24"/>
        <v>1.0355880116959073</v>
      </c>
      <c r="G77" s="761">
        <f t="shared" si="24"/>
        <v>1.0355880116959073</v>
      </c>
      <c r="H77" s="761">
        <f t="shared" si="24"/>
        <v>0.76966549707602316</v>
      </c>
      <c r="I77" s="761">
        <f t="shared" si="24"/>
        <v>0.79057017543859631</v>
      </c>
      <c r="J77" s="761">
        <f t="shared" si="24"/>
        <v>0.8234649122807014</v>
      </c>
      <c r="K77" s="761">
        <f t="shared" si="24"/>
        <v>0.8234649122807014</v>
      </c>
      <c r="L77" s="761">
        <f t="shared" si="24"/>
        <v>0.8234649122807014</v>
      </c>
      <c r="M77" s="761">
        <f t="shared" si="24"/>
        <v>0.8234649122807014</v>
      </c>
      <c r="N77" s="761">
        <f t="shared" si="24"/>
        <v>0.8234649122807014</v>
      </c>
      <c r="O77" s="761">
        <f t="shared" si="24"/>
        <v>0.8234649122807014</v>
      </c>
      <c r="P77" s="761">
        <f t="shared" si="24"/>
        <v>0.58426666666666693</v>
      </c>
      <c r="Q77" s="761">
        <f t="shared" si="24"/>
        <v>0.61332514619883083</v>
      </c>
      <c r="R77" s="782">
        <f t="shared" si="24"/>
        <v>0.61332514619883083</v>
      </c>
    </row>
    <row r="78" spans="1:18" ht="14.45" thickBot="1" x14ac:dyDescent="0.3">
      <c r="A78" s="763">
        <v>2041</v>
      </c>
      <c r="B78" s="783">
        <f t="shared" si="24"/>
        <v>0.68978703703703703</v>
      </c>
      <c r="C78" s="783">
        <f t="shared" si="24"/>
        <v>0.68978703703703703</v>
      </c>
      <c r="D78" s="783">
        <f t="shared" si="24"/>
        <v>0.87943055555555549</v>
      </c>
      <c r="E78" s="783">
        <f t="shared" si="24"/>
        <v>1.0616722222222221</v>
      </c>
      <c r="F78" s="783">
        <f t="shared" si="24"/>
        <v>1.0616722222222221</v>
      </c>
      <c r="G78" s="783">
        <f t="shared" si="24"/>
        <v>1.0616722222222221</v>
      </c>
      <c r="H78" s="783">
        <f t="shared" si="24"/>
        <v>0.78684444444444446</v>
      </c>
      <c r="I78" s="783">
        <f t="shared" si="24"/>
        <v>0.80868055555555551</v>
      </c>
      <c r="J78" s="783">
        <f t="shared" si="24"/>
        <v>0.84340277777777772</v>
      </c>
      <c r="K78" s="783">
        <f t="shared" si="24"/>
        <v>0.84340277777777772</v>
      </c>
      <c r="L78" s="783">
        <f t="shared" si="24"/>
        <v>0.84340277777777772</v>
      </c>
      <c r="M78" s="783">
        <f t="shared" si="24"/>
        <v>0.84340277777777772</v>
      </c>
      <c r="N78" s="783">
        <f t="shared" si="24"/>
        <v>0.84340277777777772</v>
      </c>
      <c r="O78" s="783">
        <f t="shared" si="24"/>
        <v>0.84340277777777772</v>
      </c>
      <c r="P78" s="783">
        <f t="shared" si="24"/>
        <v>0.5981305555555555</v>
      </c>
      <c r="Q78" s="783">
        <f t="shared" si="24"/>
        <v>0.62843611111111108</v>
      </c>
      <c r="R78" s="784">
        <f t="shared" si="24"/>
        <v>0.62843611111111108</v>
      </c>
    </row>
    <row r="80" spans="1:18" ht="14.45" thickBot="1" x14ac:dyDescent="0.3">
      <c r="A80" s="902" t="s">
        <v>622</v>
      </c>
      <c r="B80" s="902"/>
    </row>
    <row r="81" spans="1:18" ht="13.9" x14ac:dyDescent="0.25">
      <c r="A81" s="480" t="s">
        <v>578</v>
      </c>
      <c r="B81" s="786">
        <v>0.312</v>
      </c>
    </row>
    <row r="82" spans="1:18" ht="13.9" x14ac:dyDescent="0.25">
      <c r="A82" s="759" t="s">
        <v>579</v>
      </c>
      <c r="B82" s="707">
        <v>5.883</v>
      </c>
    </row>
    <row r="83" spans="1:18" ht="14.45" thickBot="1" x14ac:dyDescent="0.3">
      <c r="A83" s="763" t="s">
        <v>580</v>
      </c>
      <c r="B83" s="731">
        <v>70</v>
      </c>
    </row>
    <row r="84" spans="1:18" ht="13.9" x14ac:dyDescent="0.25">
      <c r="A84" s="904" t="s">
        <v>581</v>
      </c>
      <c r="B84" s="904"/>
    </row>
    <row r="86" spans="1:18" ht="14.45" thickBot="1" x14ac:dyDescent="0.3">
      <c r="A86" s="901" t="s">
        <v>623</v>
      </c>
      <c r="B86" s="901"/>
      <c r="C86" s="901"/>
      <c r="D86" s="901"/>
      <c r="E86" s="901"/>
      <c r="F86" s="901"/>
      <c r="G86" s="901"/>
      <c r="H86" s="901"/>
      <c r="I86" s="901"/>
      <c r="J86" s="901"/>
      <c r="K86" s="901"/>
      <c r="L86" s="901"/>
      <c r="M86" s="901"/>
      <c r="N86" s="901"/>
      <c r="O86" s="901"/>
      <c r="P86" s="901"/>
      <c r="Q86" s="901"/>
      <c r="R86" s="901"/>
    </row>
    <row r="87" spans="1:18" ht="13.9" x14ac:dyDescent="0.25">
      <c r="A87" s="480">
        <v>2022</v>
      </c>
      <c r="B87" s="773">
        <f t="shared" ref="B87:B106" si="25">$B$83/(1+$B$81*(B59^$B$82))</f>
        <v>69.913284207982642</v>
      </c>
      <c r="C87" s="773">
        <f t="shared" ref="C87:R87" si="26">$B$83/(1+$B$81*(C59^$B$82))</f>
        <v>69.913284207982642</v>
      </c>
      <c r="D87" s="773">
        <f t="shared" si="26"/>
        <v>69.700524521950342</v>
      </c>
      <c r="E87" s="773">
        <f t="shared" si="26"/>
        <v>69.240271506135926</v>
      </c>
      <c r="F87" s="773">
        <f t="shared" si="26"/>
        <v>69.240271506135926</v>
      </c>
      <c r="G87" s="773">
        <f t="shared" si="26"/>
        <v>69.240271506135926</v>
      </c>
      <c r="H87" s="773">
        <f t="shared" si="26"/>
        <v>69.772849998547045</v>
      </c>
      <c r="I87" s="773">
        <f t="shared" si="26"/>
        <v>69.76061320334118</v>
      </c>
      <c r="J87" s="773">
        <f t="shared" si="26"/>
        <v>69.76061320334118</v>
      </c>
      <c r="K87" s="773">
        <f t="shared" si="26"/>
        <v>69.76061320334118</v>
      </c>
      <c r="L87" s="773">
        <f t="shared" si="26"/>
        <v>69.76061320334118</v>
      </c>
      <c r="M87" s="773">
        <f t="shared" si="26"/>
        <v>69.76061320334118</v>
      </c>
      <c r="N87" s="773">
        <f t="shared" si="26"/>
        <v>69.76061320334118</v>
      </c>
      <c r="O87" s="773">
        <f t="shared" si="26"/>
        <v>69.76061320334118</v>
      </c>
      <c r="P87" s="773">
        <f t="shared" si="26"/>
        <v>69.965109042477835</v>
      </c>
      <c r="Q87" s="773">
        <f t="shared" si="26"/>
        <v>69.960856610355549</v>
      </c>
      <c r="R87" s="774">
        <f t="shared" si="26"/>
        <v>69.960856610355549</v>
      </c>
    </row>
    <row r="88" spans="1:18" ht="13.9" x14ac:dyDescent="0.25">
      <c r="A88" s="759">
        <v>2023</v>
      </c>
      <c r="B88" s="429">
        <f t="shared" si="25"/>
        <v>69.890647942717749</v>
      </c>
      <c r="C88" s="429">
        <f t="shared" ref="C88:R88" si="27">$B$83/(1+$B$81*(C60^$B$82))</f>
        <v>69.890647942717749</v>
      </c>
      <c r="D88" s="429">
        <f t="shared" si="27"/>
        <v>69.61625437890504</v>
      </c>
      <c r="E88" s="429">
        <f t="shared" si="27"/>
        <v>69.012973130008092</v>
      </c>
      <c r="F88" s="429">
        <f t="shared" si="27"/>
        <v>69.012973130008092</v>
      </c>
      <c r="G88" s="429">
        <f t="shared" si="27"/>
        <v>69.012973130008092</v>
      </c>
      <c r="H88" s="429">
        <f t="shared" si="27"/>
        <v>69.718445285098824</v>
      </c>
      <c r="I88" s="429">
        <f t="shared" si="27"/>
        <v>69.700476697131663</v>
      </c>
      <c r="J88" s="429">
        <f t="shared" si="27"/>
        <v>69.693772863962877</v>
      </c>
      <c r="K88" s="429">
        <f t="shared" si="27"/>
        <v>69.693772863962877</v>
      </c>
      <c r="L88" s="429">
        <f t="shared" si="27"/>
        <v>69.693772863962877</v>
      </c>
      <c r="M88" s="429">
        <f t="shared" si="27"/>
        <v>69.693772863962877</v>
      </c>
      <c r="N88" s="429">
        <f t="shared" si="27"/>
        <v>69.693772863962877</v>
      </c>
      <c r="O88" s="429">
        <f t="shared" si="27"/>
        <v>69.693772863962877</v>
      </c>
      <c r="P88" s="429">
        <f t="shared" si="27"/>
        <v>69.955705764191364</v>
      </c>
      <c r="Q88" s="429">
        <f t="shared" si="27"/>
        <v>69.949502903079761</v>
      </c>
      <c r="R88" s="767">
        <f t="shared" si="27"/>
        <v>69.949502903079761</v>
      </c>
    </row>
    <row r="89" spans="1:18" ht="13.9" x14ac:dyDescent="0.25">
      <c r="A89" s="759">
        <v>2024</v>
      </c>
      <c r="B89" s="429">
        <f t="shared" si="25"/>
        <v>69.863323136344107</v>
      </c>
      <c r="C89" s="429">
        <f t="shared" ref="C89:R89" si="28">$B$83/(1+$B$81*(C61^$B$82))</f>
        <v>69.863323136344107</v>
      </c>
      <c r="D89" s="429">
        <f t="shared" si="28"/>
        <v>69.513355988140546</v>
      </c>
      <c r="E89" s="429">
        <f t="shared" si="28"/>
        <v>68.733220097034248</v>
      </c>
      <c r="F89" s="429">
        <f t="shared" si="28"/>
        <v>68.733220097034248</v>
      </c>
      <c r="G89" s="429">
        <f t="shared" si="28"/>
        <v>68.733220097034248</v>
      </c>
      <c r="H89" s="429">
        <f t="shared" si="28"/>
        <v>69.653709327537726</v>
      </c>
      <c r="I89" s="429">
        <f t="shared" si="28"/>
        <v>69.628390310728605</v>
      </c>
      <c r="J89" s="429">
        <f t="shared" si="28"/>
        <v>69.612238097709437</v>
      </c>
      <c r="K89" s="429">
        <f t="shared" si="28"/>
        <v>69.612238097709437</v>
      </c>
      <c r="L89" s="429">
        <f t="shared" si="28"/>
        <v>69.612238097709437</v>
      </c>
      <c r="M89" s="429">
        <f t="shared" si="28"/>
        <v>69.612238097709437</v>
      </c>
      <c r="N89" s="429">
        <f t="shared" si="28"/>
        <v>69.612238097709437</v>
      </c>
      <c r="O89" s="429">
        <f t="shared" si="28"/>
        <v>69.612238097709437</v>
      </c>
      <c r="P89" s="429">
        <f t="shared" si="28"/>
        <v>69.944291136149445</v>
      </c>
      <c r="Q89" s="429">
        <f t="shared" si="28"/>
        <v>69.935544183284975</v>
      </c>
      <c r="R89" s="767">
        <f t="shared" si="28"/>
        <v>69.935544183284975</v>
      </c>
    </row>
    <row r="90" spans="1:18" ht="13.9" x14ac:dyDescent="0.25">
      <c r="A90" s="759">
        <v>2025</v>
      </c>
      <c r="B90" s="429">
        <f t="shared" si="25"/>
        <v>69.830574728992261</v>
      </c>
      <c r="C90" s="429">
        <f t="shared" ref="C90:R90" si="29">$B$83/(1+$B$81*(C62^$B$82))</f>
        <v>69.830574728992261</v>
      </c>
      <c r="D90" s="429">
        <f t="shared" si="29"/>
        <v>69.388791963343053</v>
      </c>
      <c r="E90" s="429">
        <f t="shared" si="29"/>
        <v>68.392586345140586</v>
      </c>
      <c r="F90" s="429">
        <f t="shared" si="29"/>
        <v>68.392586345140586</v>
      </c>
      <c r="G90" s="429">
        <f t="shared" si="29"/>
        <v>68.392586345140586</v>
      </c>
      <c r="H90" s="429">
        <f t="shared" si="29"/>
        <v>69.577172557757223</v>
      </c>
      <c r="I90" s="429">
        <f t="shared" si="29"/>
        <v>69.542581315983952</v>
      </c>
      <c r="J90" s="429">
        <f t="shared" si="29"/>
        <v>69.51360954912991</v>
      </c>
      <c r="K90" s="429">
        <f t="shared" si="29"/>
        <v>69.51360954912991</v>
      </c>
      <c r="L90" s="429">
        <f t="shared" si="29"/>
        <v>69.51360954912991</v>
      </c>
      <c r="M90" s="429">
        <f t="shared" si="29"/>
        <v>69.51360954912991</v>
      </c>
      <c r="N90" s="429">
        <f t="shared" si="29"/>
        <v>69.51360954912991</v>
      </c>
      <c r="O90" s="429">
        <f t="shared" si="29"/>
        <v>69.51360954912991</v>
      </c>
      <c r="P90" s="429">
        <f t="shared" si="29"/>
        <v>69.930538229106091</v>
      </c>
      <c r="Q90" s="429">
        <f t="shared" si="29"/>
        <v>69.91852783239689</v>
      </c>
      <c r="R90" s="767">
        <f t="shared" si="29"/>
        <v>69.91852783239689</v>
      </c>
    </row>
    <row r="91" spans="1:18" ht="13.9" x14ac:dyDescent="0.25">
      <c r="A91" s="759">
        <v>2026</v>
      </c>
      <c r="B91" s="429">
        <f t="shared" si="25"/>
        <v>69.791588275604255</v>
      </c>
      <c r="C91" s="429">
        <f t="shared" ref="C91:R91" si="30">$B$83/(1+$B$81*(C63^$B$82))</f>
        <v>69.791588275604255</v>
      </c>
      <c r="D91" s="429">
        <f t="shared" si="30"/>
        <v>69.239219313420534</v>
      </c>
      <c r="E91" s="429">
        <f t="shared" si="30"/>
        <v>67.982068279473538</v>
      </c>
      <c r="F91" s="429">
        <f t="shared" si="30"/>
        <v>67.982068279473538</v>
      </c>
      <c r="G91" s="429">
        <f t="shared" si="30"/>
        <v>67.982068279473538</v>
      </c>
      <c r="H91" s="429">
        <f t="shared" si="30"/>
        <v>69.487229435930658</v>
      </c>
      <c r="I91" s="429">
        <f t="shared" si="30"/>
        <v>69.44110760059732</v>
      </c>
      <c r="J91" s="429">
        <f t="shared" si="30"/>
        <v>69.395237980070448</v>
      </c>
      <c r="K91" s="429">
        <f t="shared" si="30"/>
        <v>69.395237980070448</v>
      </c>
      <c r="L91" s="429">
        <f t="shared" si="30"/>
        <v>69.395237980070448</v>
      </c>
      <c r="M91" s="429">
        <f t="shared" si="30"/>
        <v>69.395237980070448</v>
      </c>
      <c r="N91" s="429">
        <f t="shared" si="30"/>
        <v>69.395237980070448</v>
      </c>
      <c r="O91" s="429">
        <f t="shared" si="30"/>
        <v>69.395237980070448</v>
      </c>
      <c r="P91" s="429">
        <f t="shared" si="30"/>
        <v>69.914082753815521</v>
      </c>
      <c r="Q91" s="429">
        <f t="shared" si="30"/>
        <v>69.897946222616042</v>
      </c>
      <c r="R91" s="767">
        <f t="shared" si="30"/>
        <v>69.897946222616042</v>
      </c>
    </row>
    <row r="92" spans="1:18" ht="13.9" x14ac:dyDescent="0.25">
      <c r="A92" s="759">
        <v>2027</v>
      </c>
      <c r="B92" s="429">
        <f t="shared" si="25"/>
        <v>69.745465699222848</v>
      </c>
      <c r="C92" s="429">
        <f t="shared" ref="C92:R92" si="31">$B$83/(1+$B$81*(C64^$B$82))</f>
        <v>69.745465699222848</v>
      </c>
      <c r="D92" s="429">
        <f t="shared" si="31"/>
        <v>69.060989823929532</v>
      </c>
      <c r="E92" s="429">
        <f t="shared" si="31"/>
        <v>67.49222469540193</v>
      </c>
      <c r="F92" s="429">
        <f t="shared" si="31"/>
        <v>67.49222469540193</v>
      </c>
      <c r="G92" s="429">
        <f t="shared" si="31"/>
        <v>67.49222469540193</v>
      </c>
      <c r="H92" s="429">
        <f t="shared" si="31"/>
        <v>69.38213549420756</v>
      </c>
      <c r="I92" s="429">
        <f t="shared" si="31"/>
        <v>69.321854533452523</v>
      </c>
      <c r="J92" s="429">
        <f t="shared" si="31"/>
        <v>69.25422009477181</v>
      </c>
      <c r="K92" s="429">
        <f t="shared" si="31"/>
        <v>69.25422009477181</v>
      </c>
      <c r="L92" s="429">
        <f t="shared" si="31"/>
        <v>69.25422009477181</v>
      </c>
      <c r="M92" s="429">
        <f t="shared" si="31"/>
        <v>69.25422009477181</v>
      </c>
      <c r="N92" s="429">
        <f t="shared" si="31"/>
        <v>69.25422009477181</v>
      </c>
      <c r="O92" s="429">
        <f t="shared" si="31"/>
        <v>69.25422009477181</v>
      </c>
      <c r="P92" s="429">
        <f t="shared" si="31"/>
        <v>69.894520598455372</v>
      </c>
      <c r="Q92" s="429">
        <f t="shared" si="31"/>
        <v>69.873232931349818</v>
      </c>
      <c r="R92" s="767">
        <f t="shared" si="31"/>
        <v>69.873232931349818</v>
      </c>
    </row>
    <row r="93" spans="1:18" ht="13.9" x14ac:dyDescent="0.25">
      <c r="A93" s="759">
        <v>2028</v>
      </c>
      <c r="B93" s="429">
        <f t="shared" si="25"/>
        <v>69.691221332954413</v>
      </c>
      <c r="C93" s="429">
        <f t="shared" ref="C93:R93" si="32">$B$83/(1+$B$81*(C65^$B$82))</f>
        <v>69.691221332954413</v>
      </c>
      <c r="D93" s="429">
        <f t="shared" si="32"/>
        <v>68.850157538867904</v>
      </c>
      <c r="E93" s="429">
        <f t="shared" si="32"/>
        <v>66.913370009600044</v>
      </c>
      <c r="F93" s="429">
        <f t="shared" si="32"/>
        <v>66.913370009600044</v>
      </c>
      <c r="G93" s="429">
        <f t="shared" si="32"/>
        <v>66.913370009600044</v>
      </c>
      <c r="H93" s="429">
        <f t="shared" si="32"/>
        <v>69.260005916524918</v>
      </c>
      <c r="I93" s="429">
        <f t="shared" si="32"/>
        <v>69.182534116286163</v>
      </c>
      <c r="J93" s="429">
        <f t="shared" si="32"/>
        <v>69.087398696831471</v>
      </c>
      <c r="K93" s="429">
        <f t="shared" si="32"/>
        <v>69.087398696831471</v>
      </c>
      <c r="L93" s="429">
        <f t="shared" si="32"/>
        <v>69.087398696831471</v>
      </c>
      <c r="M93" s="429">
        <f t="shared" si="32"/>
        <v>69.087398696831471</v>
      </c>
      <c r="N93" s="429">
        <f t="shared" si="32"/>
        <v>69.087398696831471</v>
      </c>
      <c r="O93" s="429">
        <f t="shared" si="32"/>
        <v>69.087398696831471</v>
      </c>
      <c r="P93" s="429">
        <f t="shared" si="32"/>
        <v>69.871405370341265</v>
      </c>
      <c r="Q93" s="429">
        <f t="shared" si="32"/>
        <v>69.843758990464394</v>
      </c>
      <c r="R93" s="767">
        <f t="shared" si="32"/>
        <v>69.843758990464394</v>
      </c>
    </row>
    <row r="94" spans="1:18" ht="13.9" x14ac:dyDescent="0.25">
      <c r="A94" s="759">
        <v>2029</v>
      </c>
      <c r="B94" s="429">
        <f t="shared" si="25"/>
        <v>69.627778353331905</v>
      </c>
      <c r="C94" s="429">
        <f t="shared" ref="C94:R94" si="33">$B$83/(1+$B$81*(C66^$B$82))</f>
        <v>69.627778353331905</v>
      </c>
      <c r="D94" s="429">
        <f t="shared" si="33"/>
        <v>68.602494832111702</v>
      </c>
      <c r="E94" s="429">
        <f t="shared" si="33"/>
        <v>66.235824971283506</v>
      </c>
      <c r="F94" s="429">
        <f t="shared" si="33"/>
        <v>66.235824971283506</v>
      </c>
      <c r="G94" s="429">
        <f t="shared" si="33"/>
        <v>66.235824971283506</v>
      </c>
      <c r="H94" s="429">
        <f t="shared" si="33"/>
        <v>69.118815982205362</v>
      </c>
      <c r="I94" s="429">
        <f t="shared" si="33"/>
        <v>69.020686914290891</v>
      </c>
      <c r="J94" s="429">
        <f t="shared" si="33"/>
        <v>68.89136817247504</v>
      </c>
      <c r="K94" s="429">
        <f t="shared" si="33"/>
        <v>68.89136817247504</v>
      </c>
      <c r="L94" s="429">
        <f t="shared" si="33"/>
        <v>68.89136817247504</v>
      </c>
      <c r="M94" s="429">
        <f t="shared" si="33"/>
        <v>68.89136817247504</v>
      </c>
      <c r="N94" s="429">
        <f t="shared" si="33"/>
        <v>68.89136817247504</v>
      </c>
      <c r="O94" s="429">
        <f t="shared" si="33"/>
        <v>68.89136817247504</v>
      </c>
      <c r="P94" s="429">
        <f t="shared" si="33"/>
        <v>69.844245964220562</v>
      </c>
      <c r="Q94" s="429">
        <f t="shared" si="33"/>
        <v>69.808829216458207</v>
      </c>
      <c r="R94" s="767">
        <f t="shared" si="33"/>
        <v>69.808829216458207</v>
      </c>
    </row>
    <row r="95" spans="1:18" ht="13.9" x14ac:dyDescent="0.25">
      <c r="A95" s="759">
        <v>2030</v>
      </c>
      <c r="B95" s="429">
        <f t="shared" si="25"/>
        <v>69.553965722809394</v>
      </c>
      <c r="C95" s="429">
        <f t="shared" ref="C95:R95" si="34">$B$83/(1+$B$81*(C67^$B$82))</f>
        <v>69.553965722809394</v>
      </c>
      <c r="D95" s="429">
        <f t="shared" si="34"/>
        <v>68.313518622991495</v>
      </c>
      <c r="E95" s="429">
        <f t="shared" si="34"/>
        <v>65.450225762223255</v>
      </c>
      <c r="F95" s="429">
        <f t="shared" si="34"/>
        <v>65.450225762223255</v>
      </c>
      <c r="G95" s="429">
        <f t="shared" si="34"/>
        <v>65.450225762223255</v>
      </c>
      <c r="H95" s="429">
        <f t="shared" si="34"/>
        <v>68.956403729734987</v>
      </c>
      <c r="I95" s="429">
        <f t="shared" si="34"/>
        <v>68.833687298826391</v>
      </c>
      <c r="J95" s="429">
        <f t="shared" si="34"/>
        <v>68.662486373637535</v>
      </c>
      <c r="K95" s="429">
        <f t="shared" si="34"/>
        <v>68.662486373637535</v>
      </c>
      <c r="L95" s="429">
        <f t="shared" si="34"/>
        <v>68.662486373637535</v>
      </c>
      <c r="M95" s="429">
        <f t="shared" si="34"/>
        <v>68.662486373637535</v>
      </c>
      <c r="N95" s="429">
        <f t="shared" si="34"/>
        <v>68.662486373637535</v>
      </c>
      <c r="O95" s="429">
        <f t="shared" si="34"/>
        <v>68.662486373637535</v>
      </c>
      <c r="P95" s="429">
        <f t="shared" si="34"/>
        <v>69.812504183159234</v>
      </c>
      <c r="Q95" s="429">
        <f t="shared" si="34"/>
        <v>69.767678675756969</v>
      </c>
      <c r="R95" s="767">
        <f t="shared" si="34"/>
        <v>69.767678675756969</v>
      </c>
    </row>
    <row r="96" spans="1:18" ht="13.9" x14ac:dyDescent="0.25">
      <c r="A96" s="759">
        <v>2031</v>
      </c>
      <c r="B96" s="429">
        <f t="shared" si="25"/>
        <v>69.468515774894357</v>
      </c>
      <c r="C96" s="429">
        <f t="shared" ref="C96:R96" si="35">$B$83/(1+$B$81*(C68^$B$82))</f>
        <v>69.468515774894357</v>
      </c>
      <c r="D96" s="429">
        <f t="shared" si="35"/>
        <v>67.978528285682273</v>
      </c>
      <c r="E96" s="429">
        <f t="shared" si="35"/>
        <v>64.547887771387025</v>
      </c>
      <c r="F96" s="429">
        <f t="shared" si="35"/>
        <v>64.547887771387025</v>
      </c>
      <c r="G96" s="429">
        <f t="shared" si="35"/>
        <v>64.547887771387025</v>
      </c>
      <c r="H96" s="429">
        <f t="shared" si="35"/>
        <v>68.770475220709244</v>
      </c>
      <c r="I96" s="429">
        <f t="shared" si="35"/>
        <v>68.618752565659321</v>
      </c>
      <c r="J96" s="429">
        <f t="shared" si="35"/>
        <v>68.396894023502654</v>
      </c>
      <c r="K96" s="429">
        <f t="shared" si="35"/>
        <v>68.396894023502654</v>
      </c>
      <c r="L96" s="429">
        <f t="shared" si="35"/>
        <v>68.396894023502654</v>
      </c>
      <c r="M96" s="429">
        <f t="shared" si="35"/>
        <v>68.396894023502654</v>
      </c>
      <c r="N96" s="429">
        <f t="shared" si="35"/>
        <v>68.396894023502654</v>
      </c>
      <c r="O96" s="429">
        <f t="shared" si="35"/>
        <v>68.396894023502654</v>
      </c>
      <c r="P96" s="429">
        <f t="shared" si="35"/>
        <v>69.775592442168943</v>
      </c>
      <c r="Q96" s="429">
        <f t="shared" si="35"/>
        <v>69.719469348301914</v>
      </c>
      <c r="R96" s="767">
        <f t="shared" si="35"/>
        <v>69.719469348301914</v>
      </c>
    </row>
    <row r="97" spans="1:18" ht="13.9" x14ac:dyDescent="0.25">
      <c r="A97" s="759">
        <v>2032</v>
      </c>
      <c r="B97" s="429">
        <f t="shared" si="25"/>
        <v>69.37006259161258</v>
      </c>
      <c r="C97" s="429">
        <f t="shared" ref="C97:R97" si="36">$B$83/(1+$B$81*(C69^$B$82))</f>
        <v>69.37006259161258</v>
      </c>
      <c r="D97" s="429">
        <f t="shared" si="36"/>
        <v>67.592656700961513</v>
      </c>
      <c r="E97" s="429">
        <f t="shared" si="36"/>
        <v>63.521214422866798</v>
      </c>
      <c r="F97" s="429">
        <f t="shared" si="36"/>
        <v>63.521214422866798</v>
      </c>
      <c r="G97" s="429">
        <f t="shared" si="36"/>
        <v>63.521214422866798</v>
      </c>
      <c r="H97" s="429">
        <f t="shared" si="36"/>
        <v>68.55861279965626</v>
      </c>
      <c r="I97" s="429">
        <f t="shared" si="36"/>
        <v>68.37295650700149</v>
      </c>
      <c r="J97" s="429">
        <f t="shared" si="36"/>
        <v>68.090542772052629</v>
      </c>
      <c r="K97" s="429">
        <f t="shared" si="36"/>
        <v>68.090542772052629</v>
      </c>
      <c r="L97" s="429">
        <f t="shared" si="36"/>
        <v>68.090542772052629</v>
      </c>
      <c r="M97" s="429">
        <f t="shared" si="36"/>
        <v>68.090542772052629</v>
      </c>
      <c r="N97" s="429">
        <f t="shared" si="36"/>
        <v>68.090542772052629</v>
      </c>
      <c r="O97" s="429">
        <f t="shared" si="36"/>
        <v>68.090542772052629</v>
      </c>
      <c r="P97" s="429">
        <f t="shared" si="36"/>
        <v>69.732871589254771</v>
      </c>
      <c r="Q97" s="429">
        <f t="shared" si="36"/>
        <v>69.663287062407491</v>
      </c>
      <c r="R97" s="767">
        <f t="shared" si="36"/>
        <v>69.663287062407491</v>
      </c>
    </row>
    <row r="98" spans="1:18" ht="13.9" x14ac:dyDescent="0.25">
      <c r="A98" s="759">
        <v>2033</v>
      </c>
      <c r="B98" s="429">
        <f t="shared" si="25"/>
        <v>69.257141339122356</v>
      </c>
      <c r="C98" s="429">
        <f t="shared" ref="C98:R98" si="37">$B$83/(1+$B$81*(C70^$B$82))</f>
        <v>69.257141339122356</v>
      </c>
      <c r="D98" s="429">
        <f t="shared" si="37"/>
        <v>67.150935673582453</v>
      </c>
      <c r="E98" s="429">
        <f t="shared" si="37"/>
        <v>62.364134580959863</v>
      </c>
      <c r="F98" s="429">
        <f t="shared" si="37"/>
        <v>62.364134580959863</v>
      </c>
      <c r="G98" s="429">
        <f t="shared" si="37"/>
        <v>62.364134580959863</v>
      </c>
      <c r="H98" s="429">
        <f t="shared" si="37"/>
        <v>68.318286750072005</v>
      </c>
      <c r="I98" s="429">
        <f t="shared" si="37"/>
        <v>68.093248009196103</v>
      </c>
      <c r="J98" s="429">
        <f t="shared" si="37"/>
        <v>67.73923297350234</v>
      </c>
      <c r="K98" s="429">
        <f t="shared" si="37"/>
        <v>67.73923297350234</v>
      </c>
      <c r="L98" s="429">
        <f t="shared" si="37"/>
        <v>67.73923297350234</v>
      </c>
      <c r="M98" s="429">
        <f t="shared" si="37"/>
        <v>67.73923297350234</v>
      </c>
      <c r="N98" s="429">
        <f t="shared" si="37"/>
        <v>67.73923297350234</v>
      </c>
      <c r="O98" s="429">
        <f t="shared" si="37"/>
        <v>67.73923297350234</v>
      </c>
      <c r="P98" s="429">
        <f t="shared" si="37"/>
        <v>69.683648883483286</v>
      </c>
      <c r="Q98" s="429">
        <f t="shared" si="37"/>
        <v>69.598138784423057</v>
      </c>
      <c r="R98" s="767">
        <f t="shared" si="37"/>
        <v>69.598138784423057</v>
      </c>
    </row>
    <row r="99" spans="1:18" ht="13.9" x14ac:dyDescent="0.25">
      <c r="A99" s="759">
        <v>2034</v>
      </c>
      <c r="B99" s="429">
        <f t="shared" si="25"/>
        <v>69.128188742713974</v>
      </c>
      <c r="C99" s="429">
        <f t="shared" ref="C99:R99" si="38">$B$83/(1+$B$81*(C71^$B$82))</f>
        <v>69.128188742713974</v>
      </c>
      <c r="D99" s="429">
        <f t="shared" si="38"/>
        <v>66.648376562071846</v>
      </c>
      <c r="E99" s="429">
        <f t="shared" si="38"/>
        <v>61.072544908835532</v>
      </c>
      <c r="F99" s="429">
        <f t="shared" si="38"/>
        <v>61.072544908835532</v>
      </c>
      <c r="G99" s="429">
        <f t="shared" si="38"/>
        <v>61.072544908835532</v>
      </c>
      <c r="H99" s="429">
        <f t="shared" si="38"/>
        <v>68.046870736895301</v>
      </c>
      <c r="I99" s="429">
        <f t="shared" si="38"/>
        <v>67.776475213729071</v>
      </c>
      <c r="J99" s="429">
        <f t="shared" si="38"/>
        <v>67.338662123700587</v>
      </c>
      <c r="K99" s="429">
        <f t="shared" si="38"/>
        <v>67.338662123700587</v>
      </c>
      <c r="L99" s="429">
        <f t="shared" si="38"/>
        <v>67.338662123700587</v>
      </c>
      <c r="M99" s="429">
        <f t="shared" si="38"/>
        <v>67.338662123700587</v>
      </c>
      <c r="N99" s="429">
        <f t="shared" si="38"/>
        <v>67.338662123700587</v>
      </c>
      <c r="O99" s="429">
        <f t="shared" si="38"/>
        <v>67.338662123700587</v>
      </c>
      <c r="P99" s="429">
        <f t="shared" si="38"/>
        <v>69.627176174939308</v>
      </c>
      <c r="Q99" s="429">
        <f t="shared" si="38"/>
        <v>69.522950357910105</v>
      </c>
      <c r="R99" s="767">
        <f t="shared" si="38"/>
        <v>69.522950357910105</v>
      </c>
    </row>
    <row r="100" spans="1:18" ht="13.9" x14ac:dyDescent="0.25">
      <c r="A100" s="759">
        <v>2035</v>
      </c>
      <c r="B100" s="429">
        <f t="shared" si="25"/>
        <v>68.981544896345497</v>
      </c>
      <c r="C100" s="429">
        <f t="shared" ref="C100:R100" si="39">$B$83/(1+$B$81*(C72^$B$82))</f>
        <v>68.981544896345497</v>
      </c>
      <c r="D100" s="429">
        <f t="shared" si="39"/>
        <v>66.080066417897029</v>
      </c>
      <c r="E100" s="429">
        <f t="shared" si="39"/>
        <v>59.644727092743906</v>
      </c>
      <c r="F100" s="429">
        <f t="shared" si="39"/>
        <v>59.644727092743906</v>
      </c>
      <c r="G100" s="429">
        <f t="shared" si="39"/>
        <v>59.644727092743906</v>
      </c>
      <c r="H100" s="429">
        <f t="shared" si="39"/>
        <v>67.741661396892653</v>
      </c>
      <c r="I100" s="429">
        <f t="shared" si="39"/>
        <v>67.419415710529236</v>
      </c>
      <c r="J100" s="429">
        <f t="shared" si="39"/>
        <v>66.884484666314989</v>
      </c>
      <c r="K100" s="429">
        <f t="shared" si="39"/>
        <v>66.884484666314989</v>
      </c>
      <c r="L100" s="429">
        <f t="shared" si="39"/>
        <v>66.884484666314989</v>
      </c>
      <c r="M100" s="429">
        <f t="shared" si="39"/>
        <v>66.884484666314989</v>
      </c>
      <c r="N100" s="429">
        <f t="shared" si="39"/>
        <v>66.884484666314989</v>
      </c>
      <c r="O100" s="429">
        <f t="shared" si="39"/>
        <v>66.884484666314989</v>
      </c>
      <c r="P100" s="429">
        <f t="shared" si="39"/>
        <v>69.562648337007246</v>
      </c>
      <c r="Q100" s="429">
        <f t="shared" si="39"/>
        <v>69.436564798642195</v>
      </c>
      <c r="R100" s="767">
        <f t="shared" si="39"/>
        <v>69.436564798642195</v>
      </c>
    </row>
    <row r="101" spans="1:18" ht="13.9" x14ac:dyDescent="0.25">
      <c r="A101" s="759">
        <v>2036</v>
      </c>
      <c r="B101" s="429">
        <f t="shared" si="25"/>
        <v>68.815456613297712</v>
      </c>
      <c r="C101" s="429">
        <f t="shared" ref="C101:R101" si="40">$B$83/(1+$B$81*(C73^$B$82))</f>
        <v>68.815456613297712</v>
      </c>
      <c r="D101" s="429">
        <f t="shared" si="40"/>
        <v>65.441279194820723</v>
      </c>
      <c r="E101" s="429">
        <f t="shared" si="40"/>
        <v>58.081705276846137</v>
      </c>
      <c r="F101" s="429">
        <f t="shared" si="40"/>
        <v>58.081705276846137</v>
      </c>
      <c r="G101" s="429">
        <f t="shared" si="40"/>
        <v>58.081705276846137</v>
      </c>
      <c r="H101" s="429">
        <f t="shared" si="40"/>
        <v>67.39990238699049</v>
      </c>
      <c r="I101" s="429">
        <f t="shared" si="40"/>
        <v>67.018813122652872</v>
      </c>
      <c r="J101" s="429">
        <f t="shared" si="40"/>
        <v>66.372383536658489</v>
      </c>
      <c r="K101" s="429">
        <f t="shared" si="40"/>
        <v>66.372383536658489</v>
      </c>
      <c r="L101" s="429">
        <f t="shared" si="40"/>
        <v>66.372383536658489</v>
      </c>
      <c r="M101" s="429">
        <f t="shared" si="40"/>
        <v>66.372383536658489</v>
      </c>
      <c r="N101" s="429">
        <f t="shared" si="40"/>
        <v>66.372383536658489</v>
      </c>
      <c r="O101" s="429">
        <f t="shared" si="40"/>
        <v>66.372383536658489</v>
      </c>
      <c r="P101" s="429">
        <f t="shared" si="40"/>
        <v>69.489202007196937</v>
      </c>
      <c r="Q101" s="429">
        <f t="shared" si="40"/>
        <v>69.337741263473703</v>
      </c>
      <c r="R101" s="767">
        <f t="shared" si="40"/>
        <v>69.337741263473703</v>
      </c>
    </row>
    <row r="102" spans="1:18" ht="13.9" x14ac:dyDescent="0.25">
      <c r="A102" s="759">
        <v>2037</v>
      </c>
      <c r="B102" s="429">
        <f t="shared" si="25"/>
        <v>68.628082532310273</v>
      </c>
      <c r="C102" s="429">
        <f t="shared" ref="C102:R102" si="41">$B$83/(1+$B$81*(C74^$B$82))</f>
        <v>68.628082532310273</v>
      </c>
      <c r="D102" s="429">
        <f t="shared" si="41"/>
        <v>64.72760066913078</v>
      </c>
      <c r="E102" s="429">
        <f t="shared" si="41"/>
        <v>56.387507655280722</v>
      </c>
      <c r="F102" s="429">
        <f t="shared" si="41"/>
        <v>56.387507655280722</v>
      </c>
      <c r="G102" s="429">
        <f t="shared" si="41"/>
        <v>56.387507655280722</v>
      </c>
      <c r="H102" s="429">
        <f t="shared" si="41"/>
        <v>67.018813122652872</v>
      </c>
      <c r="I102" s="429">
        <f t="shared" si="41"/>
        <v>66.571420284640226</v>
      </c>
      <c r="J102" s="429">
        <f t="shared" si="41"/>
        <v>65.798153350888867</v>
      </c>
      <c r="K102" s="429">
        <f t="shared" si="41"/>
        <v>65.798153350888867</v>
      </c>
      <c r="L102" s="429">
        <f t="shared" si="41"/>
        <v>65.798153350888867</v>
      </c>
      <c r="M102" s="429">
        <f t="shared" si="41"/>
        <v>65.798153350888867</v>
      </c>
      <c r="N102" s="429">
        <f t="shared" si="41"/>
        <v>65.798153350888867</v>
      </c>
      <c r="O102" s="429">
        <f t="shared" si="41"/>
        <v>65.798153350888867</v>
      </c>
      <c r="P102" s="429">
        <f t="shared" si="41"/>
        <v>69.405914698630312</v>
      </c>
      <c r="Q102" s="429">
        <f t="shared" si="41"/>
        <v>69.22515482263799</v>
      </c>
      <c r="R102" s="767">
        <f t="shared" si="41"/>
        <v>69.22515482263799</v>
      </c>
    </row>
    <row r="103" spans="1:18" ht="13.9" x14ac:dyDescent="0.25">
      <c r="A103" s="759">
        <v>2038</v>
      </c>
      <c r="B103" s="429">
        <f t="shared" si="25"/>
        <v>68.417500196343454</v>
      </c>
      <c r="C103" s="429">
        <f t="shared" ref="C103:R103" si="42">$B$83/(1+$B$81*(C75^$B$82))</f>
        <v>68.417500196343454</v>
      </c>
      <c r="D103" s="429">
        <f t="shared" si="42"/>
        <v>63.93506463051871</v>
      </c>
      <c r="E103" s="429">
        <f t="shared" si="42"/>
        <v>54.569298991832419</v>
      </c>
      <c r="F103" s="429">
        <f t="shared" si="42"/>
        <v>54.569298991832419</v>
      </c>
      <c r="G103" s="429">
        <f t="shared" si="42"/>
        <v>54.569298991832419</v>
      </c>
      <c r="H103" s="429">
        <f t="shared" si="42"/>
        <v>66.595622330683099</v>
      </c>
      <c r="I103" s="429">
        <f t="shared" si="42"/>
        <v>66.07404900897312</v>
      </c>
      <c r="J103" s="429">
        <f t="shared" si="42"/>
        <v>65.157794563413944</v>
      </c>
      <c r="K103" s="429">
        <f t="shared" si="42"/>
        <v>65.157794563413944</v>
      </c>
      <c r="L103" s="429">
        <f t="shared" si="42"/>
        <v>65.157794563413944</v>
      </c>
      <c r="M103" s="429">
        <f t="shared" si="42"/>
        <v>65.157794563413944</v>
      </c>
      <c r="N103" s="429">
        <f t="shared" si="42"/>
        <v>65.157794563413944</v>
      </c>
      <c r="O103" s="429">
        <f t="shared" si="42"/>
        <v>65.157794563413944</v>
      </c>
      <c r="P103" s="429">
        <f t="shared" si="42"/>
        <v>69.311804350170817</v>
      </c>
      <c r="Q103" s="429">
        <f t="shared" si="42"/>
        <v>69.097397175858461</v>
      </c>
      <c r="R103" s="767">
        <f t="shared" si="42"/>
        <v>69.097397175858461</v>
      </c>
    </row>
    <row r="104" spans="1:18" ht="13.9" x14ac:dyDescent="0.25">
      <c r="A104" s="759">
        <v>2039</v>
      </c>
      <c r="B104" s="429">
        <f t="shared" si="25"/>
        <v>68.181715317388893</v>
      </c>
      <c r="C104" s="429">
        <f t="shared" ref="C104:R104" si="43">$B$83/(1+$B$81*(C76^$B$82))</f>
        <v>68.181715317388893</v>
      </c>
      <c r="D104" s="429">
        <f t="shared" si="43"/>
        <v>63.060296710982435</v>
      </c>
      <c r="E104" s="429">
        <f t="shared" si="43"/>
        <v>52.637358406468827</v>
      </c>
      <c r="F104" s="429">
        <f t="shared" si="43"/>
        <v>52.637358406468827</v>
      </c>
      <c r="G104" s="429">
        <f t="shared" si="43"/>
        <v>52.637358406468827</v>
      </c>
      <c r="H104" s="429">
        <f t="shared" si="43"/>
        <v>66.127606401077401</v>
      </c>
      <c r="I104" s="429">
        <f t="shared" si="43"/>
        <v>65.523626174701974</v>
      </c>
      <c r="J104" s="429">
        <f t="shared" si="43"/>
        <v>64.447617215323262</v>
      </c>
      <c r="K104" s="429">
        <f t="shared" si="43"/>
        <v>64.447617215323262</v>
      </c>
      <c r="L104" s="429">
        <f t="shared" si="43"/>
        <v>64.447617215323262</v>
      </c>
      <c r="M104" s="429">
        <f t="shared" si="43"/>
        <v>64.447617215323262</v>
      </c>
      <c r="N104" s="429">
        <f t="shared" si="43"/>
        <v>64.447617215323262</v>
      </c>
      <c r="O104" s="429">
        <f t="shared" si="43"/>
        <v>64.447617215323262</v>
      </c>
      <c r="P104" s="429">
        <f t="shared" si="43"/>
        <v>69.205829388834445</v>
      </c>
      <c r="Q104" s="429">
        <f t="shared" si="43"/>
        <v>68.952978462209245</v>
      </c>
      <c r="R104" s="767">
        <f t="shared" si="43"/>
        <v>68.952978462209245</v>
      </c>
    </row>
    <row r="105" spans="1:18" ht="13.9" x14ac:dyDescent="0.25">
      <c r="A105" s="759">
        <v>2040</v>
      </c>
      <c r="B105" s="429">
        <f t="shared" si="25"/>
        <v>67.918673428904583</v>
      </c>
      <c r="C105" s="429">
        <f t="shared" ref="C105:R105" si="44">$B$83/(1+$B$81*(C77^$B$82))</f>
        <v>67.918673428904583</v>
      </c>
      <c r="D105" s="429">
        <f t="shared" si="44"/>
        <v>62.100660993695385</v>
      </c>
      <c r="E105" s="429">
        <f t="shared" si="44"/>
        <v>50.60488880527933</v>
      </c>
      <c r="F105" s="429">
        <f t="shared" si="44"/>
        <v>50.60488880527933</v>
      </c>
      <c r="G105" s="429">
        <f t="shared" si="44"/>
        <v>50.60488880527933</v>
      </c>
      <c r="H105" s="429">
        <f t="shared" si="44"/>
        <v>65.612132350095436</v>
      </c>
      <c r="I105" s="429">
        <f t="shared" si="44"/>
        <v>64.917255561739182</v>
      </c>
      <c r="J105" s="429">
        <f t="shared" si="44"/>
        <v>63.664352104688831</v>
      </c>
      <c r="K105" s="429">
        <f t="shared" si="44"/>
        <v>63.664352104688831</v>
      </c>
      <c r="L105" s="429">
        <f t="shared" si="44"/>
        <v>63.664352104688831</v>
      </c>
      <c r="M105" s="429">
        <f t="shared" si="44"/>
        <v>63.664352104688831</v>
      </c>
      <c r="N105" s="429">
        <f t="shared" si="44"/>
        <v>63.664352104688831</v>
      </c>
      <c r="O105" s="429">
        <f t="shared" si="44"/>
        <v>63.664352104688831</v>
      </c>
      <c r="P105" s="429">
        <f t="shared" si="44"/>
        <v>69.086889383350979</v>
      </c>
      <c r="Q105" s="429">
        <f t="shared" si="44"/>
        <v>68.790330321249144</v>
      </c>
      <c r="R105" s="767">
        <f t="shared" si="44"/>
        <v>68.790330321249144</v>
      </c>
    </row>
    <row r="106" spans="1:18" ht="14.45" thickBot="1" x14ac:dyDescent="0.3">
      <c r="A106" s="763">
        <v>2041</v>
      </c>
      <c r="B106" s="775">
        <f t="shared" si="25"/>
        <v>67.626274105793854</v>
      </c>
      <c r="C106" s="775">
        <f t="shared" ref="C106:R106" si="45">$B$83/(1+$B$81*(C78^$B$82))</f>
        <v>67.626274105793854</v>
      </c>
      <c r="D106" s="775">
        <f t="shared" si="45"/>
        <v>61.05440339240176</v>
      </c>
      <c r="E106" s="775">
        <f t="shared" si="45"/>
        <v>48.487659636752269</v>
      </c>
      <c r="F106" s="775">
        <f t="shared" si="45"/>
        <v>48.487659636752269</v>
      </c>
      <c r="G106" s="775">
        <f t="shared" si="45"/>
        <v>48.487659636752269</v>
      </c>
      <c r="H106" s="775">
        <f t="shared" si="45"/>
        <v>65.046705002989896</v>
      </c>
      <c r="I106" s="775">
        <f t="shared" si="45"/>
        <v>64.252284500625279</v>
      </c>
      <c r="J106" s="775">
        <f t="shared" si="45"/>
        <v>62.805266365706224</v>
      </c>
      <c r="K106" s="775">
        <f t="shared" si="45"/>
        <v>62.805266365706224</v>
      </c>
      <c r="L106" s="775">
        <f t="shared" si="45"/>
        <v>62.805266365706224</v>
      </c>
      <c r="M106" s="775">
        <f t="shared" si="45"/>
        <v>62.805266365706224</v>
      </c>
      <c r="N106" s="775">
        <f t="shared" si="45"/>
        <v>62.805266365706224</v>
      </c>
      <c r="O106" s="775">
        <f t="shared" si="45"/>
        <v>62.805266365706224</v>
      </c>
      <c r="P106" s="775">
        <f t="shared" si="45"/>
        <v>68.95382637227948</v>
      </c>
      <c r="Q106" s="775">
        <f t="shared" si="45"/>
        <v>68.6078103677591</v>
      </c>
      <c r="R106" s="776">
        <f t="shared" si="45"/>
        <v>68.6078103677591</v>
      </c>
    </row>
    <row r="108" spans="1:18" ht="15.75" thickBot="1" x14ac:dyDescent="0.3">
      <c r="A108" s="901" t="s">
        <v>624</v>
      </c>
      <c r="B108" s="901"/>
      <c r="C108" s="901"/>
      <c r="D108" s="901"/>
      <c r="E108" s="901"/>
      <c r="F108" s="901"/>
      <c r="G108" s="901"/>
      <c r="H108" s="901"/>
      <c r="I108" s="901"/>
      <c r="J108" s="901"/>
      <c r="K108" s="901"/>
      <c r="L108" s="901"/>
      <c r="M108" s="901"/>
      <c r="N108" s="901"/>
      <c r="O108" s="901"/>
      <c r="P108" s="901"/>
      <c r="Q108" s="901"/>
      <c r="R108" s="901"/>
    </row>
    <row r="109" spans="1:18" ht="13.9" x14ac:dyDescent="0.25">
      <c r="A109" s="480">
        <v>2022</v>
      </c>
      <c r="B109" s="773">
        <f>IF(B87&lt;10, 10, B87)</f>
        <v>69.913284207982642</v>
      </c>
      <c r="C109" s="773">
        <f t="shared" ref="C109:R109" si="46">IF(C87&lt;10, 10, C87)</f>
        <v>69.913284207982642</v>
      </c>
      <c r="D109" s="773">
        <f t="shared" si="46"/>
        <v>69.700524521950342</v>
      </c>
      <c r="E109" s="773">
        <f t="shared" si="46"/>
        <v>69.240271506135926</v>
      </c>
      <c r="F109" s="773">
        <f t="shared" si="46"/>
        <v>69.240271506135926</v>
      </c>
      <c r="G109" s="773">
        <f t="shared" si="46"/>
        <v>69.240271506135926</v>
      </c>
      <c r="H109" s="773">
        <f t="shared" si="46"/>
        <v>69.772849998547045</v>
      </c>
      <c r="I109" s="773">
        <f t="shared" si="46"/>
        <v>69.76061320334118</v>
      </c>
      <c r="J109" s="773">
        <f t="shared" si="46"/>
        <v>69.76061320334118</v>
      </c>
      <c r="K109" s="773">
        <f t="shared" si="46"/>
        <v>69.76061320334118</v>
      </c>
      <c r="L109" s="773">
        <f t="shared" si="46"/>
        <v>69.76061320334118</v>
      </c>
      <c r="M109" s="773">
        <f t="shared" si="46"/>
        <v>69.76061320334118</v>
      </c>
      <c r="N109" s="773">
        <f t="shared" si="46"/>
        <v>69.76061320334118</v>
      </c>
      <c r="O109" s="773">
        <f t="shared" si="46"/>
        <v>69.76061320334118</v>
      </c>
      <c r="P109" s="773">
        <f t="shared" si="46"/>
        <v>69.965109042477835</v>
      </c>
      <c r="Q109" s="773">
        <f t="shared" si="46"/>
        <v>69.960856610355549</v>
      </c>
      <c r="R109" s="774">
        <f t="shared" si="46"/>
        <v>69.960856610355549</v>
      </c>
    </row>
    <row r="110" spans="1:18" ht="13.9" x14ac:dyDescent="0.25">
      <c r="A110" s="759">
        <v>2023</v>
      </c>
      <c r="B110" s="429">
        <f t="shared" ref="B110:R124" si="47">IF(B88&lt;10, 10, B88)</f>
        <v>69.890647942717749</v>
      </c>
      <c r="C110" s="429">
        <f t="shared" si="47"/>
        <v>69.890647942717749</v>
      </c>
      <c r="D110" s="429">
        <f t="shared" si="47"/>
        <v>69.61625437890504</v>
      </c>
      <c r="E110" s="429">
        <f t="shared" si="47"/>
        <v>69.012973130008092</v>
      </c>
      <c r="F110" s="429">
        <f t="shared" si="47"/>
        <v>69.012973130008092</v>
      </c>
      <c r="G110" s="429">
        <f t="shared" si="47"/>
        <v>69.012973130008092</v>
      </c>
      <c r="H110" s="429">
        <f t="shared" si="47"/>
        <v>69.718445285098824</v>
      </c>
      <c r="I110" s="429">
        <f t="shared" si="47"/>
        <v>69.700476697131663</v>
      </c>
      <c r="J110" s="429">
        <f t="shared" si="47"/>
        <v>69.693772863962877</v>
      </c>
      <c r="K110" s="429">
        <f t="shared" si="47"/>
        <v>69.693772863962877</v>
      </c>
      <c r="L110" s="429">
        <f t="shared" si="47"/>
        <v>69.693772863962877</v>
      </c>
      <c r="M110" s="429">
        <f t="shared" si="47"/>
        <v>69.693772863962877</v>
      </c>
      <c r="N110" s="429">
        <f t="shared" si="47"/>
        <v>69.693772863962877</v>
      </c>
      <c r="O110" s="429">
        <f t="shared" si="47"/>
        <v>69.693772863962877</v>
      </c>
      <c r="P110" s="429">
        <f t="shared" si="47"/>
        <v>69.955705764191364</v>
      </c>
      <c r="Q110" s="429">
        <f t="shared" si="47"/>
        <v>69.949502903079761</v>
      </c>
      <c r="R110" s="767">
        <f t="shared" si="47"/>
        <v>69.949502903079761</v>
      </c>
    </row>
    <row r="111" spans="1:18" ht="13.9" x14ac:dyDescent="0.25">
      <c r="A111" s="759">
        <v>2024</v>
      </c>
      <c r="B111" s="429">
        <f t="shared" si="47"/>
        <v>69.863323136344107</v>
      </c>
      <c r="C111" s="429">
        <f t="shared" si="47"/>
        <v>69.863323136344107</v>
      </c>
      <c r="D111" s="429">
        <f t="shared" si="47"/>
        <v>69.513355988140546</v>
      </c>
      <c r="E111" s="429">
        <f t="shared" si="47"/>
        <v>68.733220097034248</v>
      </c>
      <c r="F111" s="429">
        <f t="shared" si="47"/>
        <v>68.733220097034248</v>
      </c>
      <c r="G111" s="429">
        <f t="shared" si="47"/>
        <v>68.733220097034248</v>
      </c>
      <c r="H111" s="429">
        <f t="shared" si="47"/>
        <v>69.653709327537726</v>
      </c>
      <c r="I111" s="429">
        <f t="shared" si="47"/>
        <v>69.628390310728605</v>
      </c>
      <c r="J111" s="429">
        <f t="shared" si="47"/>
        <v>69.612238097709437</v>
      </c>
      <c r="K111" s="429">
        <f t="shared" si="47"/>
        <v>69.612238097709437</v>
      </c>
      <c r="L111" s="429">
        <f t="shared" si="47"/>
        <v>69.612238097709437</v>
      </c>
      <c r="M111" s="429">
        <f t="shared" si="47"/>
        <v>69.612238097709437</v>
      </c>
      <c r="N111" s="429">
        <f t="shared" si="47"/>
        <v>69.612238097709437</v>
      </c>
      <c r="O111" s="429">
        <f t="shared" si="47"/>
        <v>69.612238097709437</v>
      </c>
      <c r="P111" s="429">
        <f t="shared" si="47"/>
        <v>69.944291136149445</v>
      </c>
      <c r="Q111" s="429">
        <f t="shared" si="47"/>
        <v>69.935544183284975</v>
      </c>
      <c r="R111" s="767">
        <f t="shared" si="47"/>
        <v>69.935544183284975</v>
      </c>
    </row>
    <row r="112" spans="1:18" ht="13.9" x14ac:dyDescent="0.25">
      <c r="A112" s="759">
        <v>2025</v>
      </c>
      <c r="B112" s="429">
        <f t="shared" si="47"/>
        <v>69.830574728992261</v>
      </c>
      <c r="C112" s="429">
        <f t="shared" si="47"/>
        <v>69.830574728992261</v>
      </c>
      <c r="D112" s="429">
        <f t="shared" si="47"/>
        <v>69.388791963343053</v>
      </c>
      <c r="E112" s="429">
        <f t="shared" si="47"/>
        <v>68.392586345140586</v>
      </c>
      <c r="F112" s="429">
        <f t="shared" si="47"/>
        <v>68.392586345140586</v>
      </c>
      <c r="G112" s="429">
        <f t="shared" si="47"/>
        <v>68.392586345140586</v>
      </c>
      <c r="H112" s="429">
        <f t="shared" si="47"/>
        <v>69.577172557757223</v>
      </c>
      <c r="I112" s="429">
        <f t="shared" si="47"/>
        <v>69.542581315983952</v>
      </c>
      <c r="J112" s="429">
        <f t="shared" si="47"/>
        <v>69.51360954912991</v>
      </c>
      <c r="K112" s="429">
        <f t="shared" si="47"/>
        <v>69.51360954912991</v>
      </c>
      <c r="L112" s="429">
        <f t="shared" si="47"/>
        <v>69.51360954912991</v>
      </c>
      <c r="M112" s="429">
        <f t="shared" si="47"/>
        <v>69.51360954912991</v>
      </c>
      <c r="N112" s="429">
        <f t="shared" si="47"/>
        <v>69.51360954912991</v>
      </c>
      <c r="O112" s="429">
        <f t="shared" si="47"/>
        <v>69.51360954912991</v>
      </c>
      <c r="P112" s="429">
        <f t="shared" si="47"/>
        <v>69.930538229106091</v>
      </c>
      <c r="Q112" s="429">
        <f t="shared" si="47"/>
        <v>69.91852783239689</v>
      </c>
      <c r="R112" s="767">
        <f t="shared" si="47"/>
        <v>69.91852783239689</v>
      </c>
    </row>
    <row r="113" spans="1:18" ht="13.9" x14ac:dyDescent="0.25">
      <c r="A113" s="759">
        <v>2026</v>
      </c>
      <c r="B113" s="429">
        <f t="shared" si="47"/>
        <v>69.791588275604255</v>
      </c>
      <c r="C113" s="429">
        <f t="shared" si="47"/>
        <v>69.791588275604255</v>
      </c>
      <c r="D113" s="429">
        <f t="shared" si="47"/>
        <v>69.239219313420534</v>
      </c>
      <c r="E113" s="429">
        <f t="shared" si="47"/>
        <v>67.982068279473538</v>
      </c>
      <c r="F113" s="429">
        <f t="shared" si="47"/>
        <v>67.982068279473538</v>
      </c>
      <c r="G113" s="429">
        <f t="shared" si="47"/>
        <v>67.982068279473538</v>
      </c>
      <c r="H113" s="429">
        <f t="shared" si="47"/>
        <v>69.487229435930658</v>
      </c>
      <c r="I113" s="429">
        <f t="shared" si="47"/>
        <v>69.44110760059732</v>
      </c>
      <c r="J113" s="429">
        <f t="shared" si="47"/>
        <v>69.395237980070448</v>
      </c>
      <c r="K113" s="429">
        <f t="shared" si="47"/>
        <v>69.395237980070448</v>
      </c>
      <c r="L113" s="429">
        <f t="shared" si="47"/>
        <v>69.395237980070448</v>
      </c>
      <c r="M113" s="429">
        <f t="shared" si="47"/>
        <v>69.395237980070448</v>
      </c>
      <c r="N113" s="429">
        <f t="shared" si="47"/>
        <v>69.395237980070448</v>
      </c>
      <c r="O113" s="429">
        <f t="shared" si="47"/>
        <v>69.395237980070448</v>
      </c>
      <c r="P113" s="429">
        <f t="shared" si="47"/>
        <v>69.914082753815521</v>
      </c>
      <c r="Q113" s="429">
        <f t="shared" si="47"/>
        <v>69.897946222616042</v>
      </c>
      <c r="R113" s="767">
        <f t="shared" si="47"/>
        <v>69.897946222616042</v>
      </c>
    </row>
    <row r="114" spans="1:18" ht="13.9" x14ac:dyDescent="0.25">
      <c r="A114" s="759">
        <v>2027</v>
      </c>
      <c r="B114" s="429">
        <f t="shared" si="47"/>
        <v>69.745465699222848</v>
      </c>
      <c r="C114" s="429">
        <f t="shared" si="47"/>
        <v>69.745465699222848</v>
      </c>
      <c r="D114" s="429">
        <f t="shared" si="47"/>
        <v>69.060989823929532</v>
      </c>
      <c r="E114" s="429">
        <f t="shared" si="47"/>
        <v>67.49222469540193</v>
      </c>
      <c r="F114" s="429">
        <f t="shared" si="47"/>
        <v>67.49222469540193</v>
      </c>
      <c r="G114" s="429">
        <f t="shared" si="47"/>
        <v>67.49222469540193</v>
      </c>
      <c r="H114" s="429">
        <f t="shared" si="47"/>
        <v>69.38213549420756</v>
      </c>
      <c r="I114" s="429">
        <f t="shared" si="47"/>
        <v>69.321854533452523</v>
      </c>
      <c r="J114" s="429">
        <f t="shared" si="47"/>
        <v>69.25422009477181</v>
      </c>
      <c r="K114" s="429">
        <f t="shared" si="47"/>
        <v>69.25422009477181</v>
      </c>
      <c r="L114" s="429">
        <f t="shared" si="47"/>
        <v>69.25422009477181</v>
      </c>
      <c r="M114" s="429">
        <f t="shared" si="47"/>
        <v>69.25422009477181</v>
      </c>
      <c r="N114" s="429">
        <f t="shared" si="47"/>
        <v>69.25422009477181</v>
      </c>
      <c r="O114" s="429">
        <f t="shared" si="47"/>
        <v>69.25422009477181</v>
      </c>
      <c r="P114" s="429">
        <f t="shared" si="47"/>
        <v>69.894520598455372</v>
      </c>
      <c r="Q114" s="429">
        <f t="shared" si="47"/>
        <v>69.873232931349818</v>
      </c>
      <c r="R114" s="767">
        <f t="shared" si="47"/>
        <v>69.873232931349818</v>
      </c>
    </row>
    <row r="115" spans="1:18" ht="13.9" x14ac:dyDescent="0.25">
      <c r="A115" s="759">
        <v>2028</v>
      </c>
      <c r="B115" s="429">
        <f t="shared" si="47"/>
        <v>69.691221332954413</v>
      </c>
      <c r="C115" s="429">
        <f t="shared" si="47"/>
        <v>69.691221332954413</v>
      </c>
      <c r="D115" s="429">
        <f t="shared" si="47"/>
        <v>68.850157538867904</v>
      </c>
      <c r="E115" s="429">
        <f t="shared" si="47"/>
        <v>66.913370009600044</v>
      </c>
      <c r="F115" s="429">
        <f t="shared" si="47"/>
        <v>66.913370009600044</v>
      </c>
      <c r="G115" s="429">
        <f t="shared" si="47"/>
        <v>66.913370009600044</v>
      </c>
      <c r="H115" s="429">
        <f t="shared" si="47"/>
        <v>69.260005916524918</v>
      </c>
      <c r="I115" s="429">
        <f t="shared" si="47"/>
        <v>69.182534116286163</v>
      </c>
      <c r="J115" s="429">
        <f t="shared" si="47"/>
        <v>69.087398696831471</v>
      </c>
      <c r="K115" s="429">
        <f t="shared" si="47"/>
        <v>69.087398696831471</v>
      </c>
      <c r="L115" s="429">
        <f t="shared" si="47"/>
        <v>69.087398696831471</v>
      </c>
      <c r="M115" s="429">
        <f t="shared" si="47"/>
        <v>69.087398696831471</v>
      </c>
      <c r="N115" s="429">
        <f t="shared" si="47"/>
        <v>69.087398696831471</v>
      </c>
      <c r="O115" s="429">
        <f t="shared" si="47"/>
        <v>69.087398696831471</v>
      </c>
      <c r="P115" s="429">
        <f t="shared" si="47"/>
        <v>69.871405370341265</v>
      </c>
      <c r="Q115" s="429">
        <f t="shared" si="47"/>
        <v>69.843758990464394</v>
      </c>
      <c r="R115" s="767">
        <f t="shared" si="47"/>
        <v>69.843758990464394</v>
      </c>
    </row>
    <row r="116" spans="1:18" ht="13.9" x14ac:dyDescent="0.25">
      <c r="A116" s="759">
        <v>2029</v>
      </c>
      <c r="B116" s="429">
        <f t="shared" si="47"/>
        <v>69.627778353331905</v>
      </c>
      <c r="C116" s="429">
        <f t="shared" si="47"/>
        <v>69.627778353331905</v>
      </c>
      <c r="D116" s="429">
        <f t="shared" si="47"/>
        <v>68.602494832111702</v>
      </c>
      <c r="E116" s="429">
        <f t="shared" si="47"/>
        <v>66.235824971283506</v>
      </c>
      <c r="F116" s="429">
        <f t="shared" si="47"/>
        <v>66.235824971283506</v>
      </c>
      <c r="G116" s="429">
        <f t="shared" si="47"/>
        <v>66.235824971283506</v>
      </c>
      <c r="H116" s="429">
        <f t="shared" si="47"/>
        <v>69.118815982205362</v>
      </c>
      <c r="I116" s="429">
        <f t="shared" si="47"/>
        <v>69.020686914290891</v>
      </c>
      <c r="J116" s="429">
        <f t="shared" si="47"/>
        <v>68.89136817247504</v>
      </c>
      <c r="K116" s="429">
        <f t="shared" si="47"/>
        <v>68.89136817247504</v>
      </c>
      <c r="L116" s="429">
        <f t="shared" si="47"/>
        <v>68.89136817247504</v>
      </c>
      <c r="M116" s="429">
        <f t="shared" si="47"/>
        <v>68.89136817247504</v>
      </c>
      <c r="N116" s="429">
        <f t="shared" si="47"/>
        <v>68.89136817247504</v>
      </c>
      <c r="O116" s="429">
        <f t="shared" si="47"/>
        <v>68.89136817247504</v>
      </c>
      <c r="P116" s="429">
        <f t="shared" si="47"/>
        <v>69.844245964220562</v>
      </c>
      <c r="Q116" s="429">
        <f t="shared" si="47"/>
        <v>69.808829216458207</v>
      </c>
      <c r="R116" s="767">
        <f t="shared" si="47"/>
        <v>69.808829216458207</v>
      </c>
    </row>
    <row r="117" spans="1:18" ht="13.9" x14ac:dyDescent="0.25">
      <c r="A117" s="759">
        <v>2030</v>
      </c>
      <c r="B117" s="429">
        <f t="shared" si="47"/>
        <v>69.553965722809394</v>
      </c>
      <c r="C117" s="429">
        <f t="shared" si="47"/>
        <v>69.553965722809394</v>
      </c>
      <c r="D117" s="429">
        <f t="shared" si="47"/>
        <v>68.313518622991495</v>
      </c>
      <c r="E117" s="429">
        <f t="shared" si="47"/>
        <v>65.450225762223255</v>
      </c>
      <c r="F117" s="429">
        <f t="shared" si="47"/>
        <v>65.450225762223255</v>
      </c>
      <c r="G117" s="429">
        <f t="shared" si="47"/>
        <v>65.450225762223255</v>
      </c>
      <c r="H117" s="429">
        <f t="shared" si="47"/>
        <v>68.956403729734987</v>
      </c>
      <c r="I117" s="429">
        <f t="shared" si="47"/>
        <v>68.833687298826391</v>
      </c>
      <c r="J117" s="429">
        <f t="shared" si="47"/>
        <v>68.662486373637535</v>
      </c>
      <c r="K117" s="429">
        <f t="shared" si="47"/>
        <v>68.662486373637535</v>
      </c>
      <c r="L117" s="429">
        <f t="shared" si="47"/>
        <v>68.662486373637535</v>
      </c>
      <c r="M117" s="429">
        <f t="shared" si="47"/>
        <v>68.662486373637535</v>
      </c>
      <c r="N117" s="429">
        <f t="shared" si="47"/>
        <v>68.662486373637535</v>
      </c>
      <c r="O117" s="429">
        <f t="shared" si="47"/>
        <v>68.662486373637535</v>
      </c>
      <c r="P117" s="429">
        <f t="shared" si="47"/>
        <v>69.812504183159234</v>
      </c>
      <c r="Q117" s="429">
        <f t="shared" si="47"/>
        <v>69.767678675756969</v>
      </c>
      <c r="R117" s="767">
        <f t="shared" si="47"/>
        <v>69.767678675756969</v>
      </c>
    </row>
    <row r="118" spans="1:18" ht="13.9" x14ac:dyDescent="0.25">
      <c r="A118" s="759">
        <v>2031</v>
      </c>
      <c r="B118" s="429">
        <f t="shared" si="47"/>
        <v>69.468515774894357</v>
      </c>
      <c r="C118" s="429">
        <f t="shared" si="47"/>
        <v>69.468515774894357</v>
      </c>
      <c r="D118" s="429">
        <f t="shared" si="47"/>
        <v>67.978528285682273</v>
      </c>
      <c r="E118" s="429">
        <f t="shared" si="47"/>
        <v>64.547887771387025</v>
      </c>
      <c r="F118" s="429">
        <f t="shared" si="47"/>
        <v>64.547887771387025</v>
      </c>
      <c r="G118" s="429">
        <f t="shared" si="47"/>
        <v>64.547887771387025</v>
      </c>
      <c r="H118" s="429">
        <f t="shared" si="47"/>
        <v>68.770475220709244</v>
      </c>
      <c r="I118" s="429">
        <f t="shared" si="47"/>
        <v>68.618752565659321</v>
      </c>
      <c r="J118" s="429">
        <f t="shared" si="47"/>
        <v>68.396894023502654</v>
      </c>
      <c r="K118" s="429">
        <f t="shared" si="47"/>
        <v>68.396894023502654</v>
      </c>
      <c r="L118" s="429">
        <f t="shared" si="47"/>
        <v>68.396894023502654</v>
      </c>
      <c r="M118" s="429">
        <f t="shared" si="47"/>
        <v>68.396894023502654</v>
      </c>
      <c r="N118" s="429">
        <f t="shared" si="47"/>
        <v>68.396894023502654</v>
      </c>
      <c r="O118" s="429">
        <f t="shared" si="47"/>
        <v>68.396894023502654</v>
      </c>
      <c r="P118" s="429">
        <f t="shared" si="47"/>
        <v>69.775592442168943</v>
      </c>
      <c r="Q118" s="429">
        <f t="shared" si="47"/>
        <v>69.719469348301914</v>
      </c>
      <c r="R118" s="767">
        <f t="shared" si="47"/>
        <v>69.719469348301914</v>
      </c>
    </row>
    <row r="119" spans="1:18" ht="13.9" x14ac:dyDescent="0.25">
      <c r="A119" s="759">
        <v>2032</v>
      </c>
      <c r="B119" s="429">
        <f t="shared" si="47"/>
        <v>69.37006259161258</v>
      </c>
      <c r="C119" s="429">
        <f t="shared" si="47"/>
        <v>69.37006259161258</v>
      </c>
      <c r="D119" s="429">
        <f t="shared" si="47"/>
        <v>67.592656700961513</v>
      </c>
      <c r="E119" s="429">
        <f t="shared" si="47"/>
        <v>63.521214422866798</v>
      </c>
      <c r="F119" s="429">
        <f t="shared" si="47"/>
        <v>63.521214422866798</v>
      </c>
      <c r="G119" s="429">
        <f t="shared" si="47"/>
        <v>63.521214422866798</v>
      </c>
      <c r="H119" s="429">
        <f t="shared" si="47"/>
        <v>68.55861279965626</v>
      </c>
      <c r="I119" s="429">
        <f t="shared" si="47"/>
        <v>68.37295650700149</v>
      </c>
      <c r="J119" s="429">
        <f t="shared" si="47"/>
        <v>68.090542772052629</v>
      </c>
      <c r="K119" s="429">
        <f t="shared" si="47"/>
        <v>68.090542772052629</v>
      </c>
      <c r="L119" s="429">
        <f t="shared" si="47"/>
        <v>68.090542772052629</v>
      </c>
      <c r="M119" s="429">
        <f t="shared" si="47"/>
        <v>68.090542772052629</v>
      </c>
      <c r="N119" s="429">
        <f t="shared" si="47"/>
        <v>68.090542772052629</v>
      </c>
      <c r="O119" s="429">
        <f t="shared" si="47"/>
        <v>68.090542772052629</v>
      </c>
      <c r="P119" s="429">
        <f t="shared" si="47"/>
        <v>69.732871589254771</v>
      </c>
      <c r="Q119" s="429">
        <f t="shared" si="47"/>
        <v>69.663287062407491</v>
      </c>
      <c r="R119" s="767">
        <f t="shared" si="47"/>
        <v>69.663287062407491</v>
      </c>
    </row>
    <row r="120" spans="1:18" ht="13.9" x14ac:dyDescent="0.25">
      <c r="A120" s="759">
        <v>2033</v>
      </c>
      <c r="B120" s="429">
        <f t="shared" si="47"/>
        <v>69.257141339122356</v>
      </c>
      <c r="C120" s="429">
        <f t="shared" si="47"/>
        <v>69.257141339122356</v>
      </c>
      <c r="D120" s="429">
        <f t="shared" si="47"/>
        <v>67.150935673582453</v>
      </c>
      <c r="E120" s="429">
        <f t="shared" si="47"/>
        <v>62.364134580959863</v>
      </c>
      <c r="F120" s="429">
        <f t="shared" si="47"/>
        <v>62.364134580959863</v>
      </c>
      <c r="G120" s="429">
        <f t="shared" si="47"/>
        <v>62.364134580959863</v>
      </c>
      <c r="H120" s="429">
        <f t="shared" si="47"/>
        <v>68.318286750072005</v>
      </c>
      <c r="I120" s="429">
        <f t="shared" si="47"/>
        <v>68.093248009196103</v>
      </c>
      <c r="J120" s="429">
        <f t="shared" si="47"/>
        <v>67.73923297350234</v>
      </c>
      <c r="K120" s="429">
        <f t="shared" si="47"/>
        <v>67.73923297350234</v>
      </c>
      <c r="L120" s="429">
        <f t="shared" si="47"/>
        <v>67.73923297350234</v>
      </c>
      <c r="M120" s="429">
        <f t="shared" si="47"/>
        <v>67.73923297350234</v>
      </c>
      <c r="N120" s="429">
        <f t="shared" si="47"/>
        <v>67.73923297350234</v>
      </c>
      <c r="O120" s="429">
        <f t="shared" si="47"/>
        <v>67.73923297350234</v>
      </c>
      <c r="P120" s="429">
        <f t="shared" si="47"/>
        <v>69.683648883483286</v>
      </c>
      <c r="Q120" s="429">
        <f t="shared" si="47"/>
        <v>69.598138784423057</v>
      </c>
      <c r="R120" s="767">
        <f t="shared" si="47"/>
        <v>69.598138784423057</v>
      </c>
    </row>
    <row r="121" spans="1:18" x14ac:dyDescent="0.25">
      <c r="A121" s="759">
        <v>2034</v>
      </c>
      <c r="B121" s="429">
        <f t="shared" si="47"/>
        <v>69.128188742713974</v>
      </c>
      <c r="C121" s="429">
        <f t="shared" si="47"/>
        <v>69.128188742713974</v>
      </c>
      <c r="D121" s="429">
        <f t="shared" si="47"/>
        <v>66.648376562071846</v>
      </c>
      <c r="E121" s="429">
        <f t="shared" si="47"/>
        <v>61.072544908835532</v>
      </c>
      <c r="F121" s="429">
        <f t="shared" si="47"/>
        <v>61.072544908835532</v>
      </c>
      <c r="G121" s="429">
        <f t="shared" si="47"/>
        <v>61.072544908835532</v>
      </c>
      <c r="H121" s="429">
        <f t="shared" si="47"/>
        <v>68.046870736895301</v>
      </c>
      <c r="I121" s="429">
        <f t="shared" si="47"/>
        <v>67.776475213729071</v>
      </c>
      <c r="J121" s="429">
        <f t="shared" si="47"/>
        <v>67.338662123700587</v>
      </c>
      <c r="K121" s="429">
        <f t="shared" si="47"/>
        <v>67.338662123700587</v>
      </c>
      <c r="L121" s="429">
        <f t="shared" si="47"/>
        <v>67.338662123700587</v>
      </c>
      <c r="M121" s="429">
        <f t="shared" si="47"/>
        <v>67.338662123700587</v>
      </c>
      <c r="N121" s="429">
        <f t="shared" si="47"/>
        <v>67.338662123700587</v>
      </c>
      <c r="O121" s="429">
        <f t="shared" si="47"/>
        <v>67.338662123700587</v>
      </c>
      <c r="P121" s="429">
        <f t="shared" si="47"/>
        <v>69.627176174939308</v>
      </c>
      <c r="Q121" s="429">
        <f t="shared" si="47"/>
        <v>69.522950357910105</v>
      </c>
      <c r="R121" s="767">
        <f t="shared" si="47"/>
        <v>69.522950357910105</v>
      </c>
    </row>
    <row r="122" spans="1:18" x14ac:dyDescent="0.25">
      <c r="A122" s="759">
        <v>2035</v>
      </c>
      <c r="B122" s="429">
        <f t="shared" si="47"/>
        <v>68.981544896345497</v>
      </c>
      <c r="C122" s="429">
        <f t="shared" si="47"/>
        <v>68.981544896345497</v>
      </c>
      <c r="D122" s="429">
        <f t="shared" si="47"/>
        <v>66.080066417897029</v>
      </c>
      <c r="E122" s="429">
        <f t="shared" si="47"/>
        <v>59.644727092743906</v>
      </c>
      <c r="F122" s="429">
        <f t="shared" si="47"/>
        <v>59.644727092743906</v>
      </c>
      <c r="G122" s="429">
        <f t="shared" si="47"/>
        <v>59.644727092743906</v>
      </c>
      <c r="H122" s="429">
        <f t="shared" si="47"/>
        <v>67.741661396892653</v>
      </c>
      <c r="I122" s="429">
        <f t="shared" si="47"/>
        <v>67.419415710529236</v>
      </c>
      <c r="J122" s="429">
        <f t="shared" si="47"/>
        <v>66.884484666314989</v>
      </c>
      <c r="K122" s="429">
        <f t="shared" si="47"/>
        <v>66.884484666314989</v>
      </c>
      <c r="L122" s="429">
        <f t="shared" si="47"/>
        <v>66.884484666314989</v>
      </c>
      <c r="M122" s="429">
        <f t="shared" si="47"/>
        <v>66.884484666314989</v>
      </c>
      <c r="N122" s="429">
        <f t="shared" si="47"/>
        <v>66.884484666314989</v>
      </c>
      <c r="O122" s="429">
        <f t="shared" si="47"/>
        <v>66.884484666314989</v>
      </c>
      <c r="P122" s="429">
        <f t="shared" si="47"/>
        <v>69.562648337007246</v>
      </c>
      <c r="Q122" s="429">
        <f t="shared" si="47"/>
        <v>69.436564798642195</v>
      </c>
      <c r="R122" s="767">
        <f t="shared" si="47"/>
        <v>69.436564798642195</v>
      </c>
    </row>
    <row r="123" spans="1:18" x14ac:dyDescent="0.25">
      <c r="A123" s="759">
        <v>2036</v>
      </c>
      <c r="B123" s="429">
        <f t="shared" si="47"/>
        <v>68.815456613297712</v>
      </c>
      <c r="C123" s="429">
        <f t="shared" si="47"/>
        <v>68.815456613297712</v>
      </c>
      <c r="D123" s="429">
        <f t="shared" si="47"/>
        <v>65.441279194820723</v>
      </c>
      <c r="E123" s="429">
        <f t="shared" si="47"/>
        <v>58.081705276846137</v>
      </c>
      <c r="F123" s="429">
        <f t="shared" si="47"/>
        <v>58.081705276846137</v>
      </c>
      <c r="G123" s="429">
        <f t="shared" si="47"/>
        <v>58.081705276846137</v>
      </c>
      <c r="H123" s="429">
        <f t="shared" si="47"/>
        <v>67.39990238699049</v>
      </c>
      <c r="I123" s="429">
        <f t="shared" si="47"/>
        <v>67.018813122652872</v>
      </c>
      <c r="J123" s="429">
        <f t="shared" si="47"/>
        <v>66.372383536658489</v>
      </c>
      <c r="K123" s="429">
        <f t="shared" si="47"/>
        <v>66.372383536658489</v>
      </c>
      <c r="L123" s="429">
        <f t="shared" si="47"/>
        <v>66.372383536658489</v>
      </c>
      <c r="M123" s="429">
        <f t="shared" si="47"/>
        <v>66.372383536658489</v>
      </c>
      <c r="N123" s="429">
        <f t="shared" si="47"/>
        <v>66.372383536658489</v>
      </c>
      <c r="O123" s="429">
        <f t="shared" si="47"/>
        <v>66.372383536658489</v>
      </c>
      <c r="P123" s="429">
        <f t="shared" si="47"/>
        <v>69.489202007196937</v>
      </c>
      <c r="Q123" s="429">
        <f t="shared" si="47"/>
        <v>69.337741263473703</v>
      </c>
      <c r="R123" s="767">
        <f t="shared" si="47"/>
        <v>69.337741263473703</v>
      </c>
    </row>
    <row r="124" spans="1:18" x14ac:dyDescent="0.25">
      <c r="A124" s="759">
        <v>2037</v>
      </c>
      <c r="B124" s="429">
        <f t="shared" si="47"/>
        <v>68.628082532310273</v>
      </c>
      <c r="C124" s="429">
        <f t="shared" si="47"/>
        <v>68.628082532310273</v>
      </c>
      <c r="D124" s="429">
        <f t="shared" si="47"/>
        <v>64.72760066913078</v>
      </c>
      <c r="E124" s="429">
        <f t="shared" si="47"/>
        <v>56.387507655280722</v>
      </c>
      <c r="F124" s="429">
        <f t="shared" si="47"/>
        <v>56.387507655280722</v>
      </c>
      <c r="G124" s="429">
        <f t="shared" si="47"/>
        <v>56.387507655280722</v>
      </c>
      <c r="H124" s="429">
        <f t="shared" si="47"/>
        <v>67.018813122652872</v>
      </c>
      <c r="I124" s="429">
        <f t="shared" si="47"/>
        <v>66.571420284640226</v>
      </c>
      <c r="J124" s="429">
        <f t="shared" si="47"/>
        <v>65.798153350888867</v>
      </c>
      <c r="K124" s="429">
        <f t="shared" si="47"/>
        <v>65.798153350888867</v>
      </c>
      <c r="L124" s="429">
        <f t="shared" si="47"/>
        <v>65.798153350888867</v>
      </c>
      <c r="M124" s="429">
        <f t="shared" si="47"/>
        <v>65.798153350888867</v>
      </c>
      <c r="N124" s="429">
        <f t="shared" si="47"/>
        <v>65.798153350888867</v>
      </c>
      <c r="O124" s="429">
        <f t="shared" si="47"/>
        <v>65.798153350888867</v>
      </c>
      <c r="P124" s="429">
        <f t="shared" si="47"/>
        <v>69.405914698630312</v>
      </c>
      <c r="Q124" s="429">
        <f t="shared" si="47"/>
        <v>69.22515482263799</v>
      </c>
      <c r="R124" s="767">
        <f t="shared" si="47"/>
        <v>69.22515482263799</v>
      </c>
    </row>
    <row r="125" spans="1:18" x14ac:dyDescent="0.25">
      <c r="A125" s="759">
        <v>2038</v>
      </c>
      <c r="B125" s="429">
        <f t="shared" ref="B125:R128" si="48">IF(B103&lt;10, 10, B103)</f>
        <v>68.417500196343454</v>
      </c>
      <c r="C125" s="429">
        <f t="shared" si="48"/>
        <v>68.417500196343454</v>
      </c>
      <c r="D125" s="429">
        <f t="shared" si="48"/>
        <v>63.93506463051871</v>
      </c>
      <c r="E125" s="429">
        <f t="shared" si="48"/>
        <v>54.569298991832419</v>
      </c>
      <c r="F125" s="429">
        <f t="shared" si="48"/>
        <v>54.569298991832419</v>
      </c>
      <c r="G125" s="429">
        <f t="shared" si="48"/>
        <v>54.569298991832419</v>
      </c>
      <c r="H125" s="429">
        <f t="shared" si="48"/>
        <v>66.595622330683099</v>
      </c>
      <c r="I125" s="429">
        <f t="shared" si="48"/>
        <v>66.07404900897312</v>
      </c>
      <c r="J125" s="429">
        <f t="shared" si="48"/>
        <v>65.157794563413944</v>
      </c>
      <c r="K125" s="429">
        <f t="shared" si="48"/>
        <v>65.157794563413944</v>
      </c>
      <c r="L125" s="429">
        <f t="shared" si="48"/>
        <v>65.157794563413944</v>
      </c>
      <c r="M125" s="429">
        <f t="shared" si="48"/>
        <v>65.157794563413944</v>
      </c>
      <c r="N125" s="429">
        <f t="shared" si="48"/>
        <v>65.157794563413944</v>
      </c>
      <c r="O125" s="429">
        <f t="shared" si="48"/>
        <v>65.157794563413944</v>
      </c>
      <c r="P125" s="429">
        <f t="shared" si="48"/>
        <v>69.311804350170817</v>
      </c>
      <c r="Q125" s="429">
        <f t="shared" si="48"/>
        <v>69.097397175858461</v>
      </c>
      <c r="R125" s="767">
        <f t="shared" si="48"/>
        <v>69.097397175858461</v>
      </c>
    </row>
    <row r="126" spans="1:18" x14ac:dyDescent="0.25">
      <c r="A126" s="759">
        <v>2039</v>
      </c>
      <c r="B126" s="429">
        <f t="shared" si="48"/>
        <v>68.181715317388893</v>
      </c>
      <c r="C126" s="429">
        <f t="shared" si="48"/>
        <v>68.181715317388893</v>
      </c>
      <c r="D126" s="429">
        <f t="shared" si="48"/>
        <v>63.060296710982435</v>
      </c>
      <c r="E126" s="429">
        <f t="shared" si="48"/>
        <v>52.637358406468827</v>
      </c>
      <c r="F126" s="429">
        <f t="shared" si="48"/>
        <v>52.637358406468827</v>
      </c>
      <c r="G126" s="429">
        <f t="shared" si="48"/>
        <v>52.637358406468827</v>
      </c>
      <c r="H126" s="429">
        <f t="shared" si="48"/>
        <v>66.127606401077401</v>
      </c>
      <c r="I126" s="429">
        <f t="shared" si="48"/>
        <v>65.523626174701974</v>
      </c>
      <c r="J126" s="429">
        <f t="shared" si="48"/>
        <v>64.447617215323262</v>
      </c>
      <c r="K126" s="429">
        <f t="shared" si="48"/>
        <v>64.447617215323262</v>
      </c>
      <c r="L126" s="429">
        <f t="shared" si="48"/>
        <v>64.447617215323262</v>
      </c>
      <c r="M126" s="429">
        <f t="shared" si="48"/>
        <v>64.447617215323262</v>
      </c>
      <c r="N126" s="429">
        <f t="shared" si="48"/>
        <v>64.447617215323262</v>
      </c>
      <c r="O126" s="429">
        <f t="shared" si="48"/>
        <v>64.447617215323262</v>
      </c>
      <c r="P126" s="429">
        <f t="shared" si="48"/>
        <v>69.205829388834445</v>
      </c>
      <c r="Q126" s="429">
        <f t="shared" si="48"/>
        <v>68.952978462209245</v>
      </c>
      <c r="R126" s="767">
        <f t="shared" si="48"/>
        <v>68.952978462209245</v>
      </c>
    </row>
    <row r="127" spans="1:18" x14ac:dyDescent="0.25">
      <c r="A127" s="759">
        <v>2040</v>
      </c>
      <c r="B127" s="429">
        <f t="shared" si="48"/>
        <v>67.918673428904583</v>
      </c>
      <c r="C127" s="429">
        <f t="shared" si="48"/>
        <v>67.918673428904583</v>
      </c>
      <c r="D127" s="429">
        <f t="shared" si="48"/>
        <v>62.100660993695385</v>
      </c>
      <c r="E127" s="429">
        <f t="shared" si="48"/>
        <v>50.60488880527933</v>
      </c>
      <c r="F127" s="429">
        <f t="shared" si="48"/>
        <v>50.60488880527933</v>
      </c>
      <c r="G127" s="429">
        <f t="shared" si="48"/>
        <v>50.60488880527933</v>
      </c>
      <c r="H127" s="429">
        <f t="shared" si="48"/>
        <v>65.612132350095436</v>
      </c>
      <c r="I127" s="429">
        <f t="shared" si="48"/>
        <v>64.917255561739182</v>
      </c>
      <c r="J127" s="429">
        <f t="shared" si="48"/>
        <v>63.664352104688831</v>
      </c>
      <c r="K127" s="429">
        <f t="shared" si="48"/>
        <v>63.664352104688831</v>
      </c>
      <c r="L127" s="429">
        <f t="shared" si="48"/>
        <v>63.664352104688831</v>
      </c>
      <c r="M127" s="429">
        <f t="shared" si="48"/>
        <v>63.664352104688831</v>
      </c>
      <c r="N127" s="429">
        <f t="shared" si="48"/>
        <v>63.664352104688831</v>
      </c>
      <c r="O127" s="429">
        <f t="shared" si="48"/>
        <v>63.664352104688831</v>
      </c>
      <c r="P127" s="429">
        <f t="shared" si="48"/>
        <v>69.086889383350979</v>
      </c>
      <c r="Q127" s="429">
        <f t="shared" si="48"/>
        <v>68.790330321249144</v>
      </c>
      <c r="R127" s="767">
        <f t="shared" si="48"/>
        <v>68.790330321249144</v>
      </c>
    </row>
    <row r="128" spans="1:18" ht="15.75" thickBot="1" x14ac:dyDescent="0.3">
      <c r="A128" s="763">
        <v>2041</v>
      </c>
      <c r="B128" s="775">
        <f t="shared" si="48"/>
        <v>67.626274105793854</v>
      </c>
      <c r="C128" s="775">
        <f t="shared" si="48"/>
        <v>67.626274105793854</v>
      </c>
      <c r="D128" s="775">
        <f t="shared" si="48"/>
        <v>61.05440339240176</v>
      </c>
      <c r="E128" s="775">
        <f t="shared" si="48"/>
        <v>48.487659636752269</v>
      </c>
      <c r="F128" s="775">
        <f t="shared" si="48"/>
        <v>48.487659636752269</v>
      </c>
      <c r="G128" s="775">
        <f t="shared" si="48"/>
        <v>48.487659636752269</v>
      </c>
      <c r="H128" s="775">
        <f t="shared" si="48"/>
        <v>65.046705002989896</v>
      </c>
      <c r="I128" s="775">
        <f t="shared" si="48"/>
        <v>64.252284500625279</v>
      </c>
      <c r="J128" s="775">
        <f t="shared" si="48"/>
        <v>62.805266365706224</v>
      </c>
      <c r="K128" s="775">
        <f t="shared" si="48"/>
        <v>62.805266365706224</v>
      </c>
      <c r="L128" s="775">
        <f t="shared" si="48"/>
        <v>62.805266365706224</v>
      </c>
      <c r="M128" s="775">
        <f t="shared" si="48"/>
        <v>62.805266365706224</v>
      </c>
      <c r="N128" s="775">
        <f t="shared" si="48"/>
        <v>62.805266365706224</v>
      </c>
      <c r="O128" s="775">
        <f t="shared" si="48"/>
        <v>62.805266365706224</v>
      </c>
      <c r="P128" s="775">
        <f t="shared" si="48"/>
        <v>68.95382637227948</v>
      </c>
      <c r="Q128" s="775">
        <f t="shared" si="48"/>
        <v>68.6078103677591</v>
      </c>
      <c r="R128" s="776">
        <f t="shared" si="48"/>
        <v>68.6078103677591</v>
      </c>
    </row>
    <row r="130" spans="1:18" ht="15.75" thickBot="1" x14ac:dyDescent="0.3">
      <c r="A130" s="901" t="s">
        <v>625</v>
      </c>
      <c r="B130" s="901"/>
      <c r="C130" s="901"/>
      <c r="D130" s="901"/>
      <c r="E130" s="901"/>
      <c r="F130" s="901"/>
      <c r="G130" s="901"/>
      <c r="H130" s="901"/>
      <c r="I130" s="901"/>
      <c r="J130" s="901"/>
      <c r="K130" s="901"/>
      <c r="L130" s="901"/>
      <c r="M130" s="901"/>
      <c r="N130" s="901"/>
      <c r="O130" s="901"/>
      <c r="P130" s="901"/>
      <c r="Q130" s="901"/>
      <c r="R130" s="901"/>
    </row>
    <row r="131" spans="1:18" x14ac:dyDescent="0.25">
      <c r="A131" s="787">
        <v>2022</v>
      </c>
      <c r="B131" s="788">
        <f>B$4/B109</f>
        <v>2.340561818689098E-3</v>
      </c>
      <c r="C131" s="789">
        <f t="shared" ref="C131:R131" si="49">C$4/C109</f>
        <v>2.2755462126144004E-4</v>
      </c>
      <c r="D131" s="789">
        <f t="shared" si="49"/>
        <v>1.4347094327605473E-2</v>
      </c>
      <c r="E131" s="789">
        <f t="shared" si="49"/>
        <v>4.1029721997224346E-3</v>
      </c>
      <c r="F131" s="789">
        <f t="shared" si="49"/>
        <v>1.0569256386484991E-2</v>
      </c>
      <c r="G131" s="789">
        <f t="shared" si="49"/>
        <v>4.1029721997224346E-3</v>
      </c>
      <c r="H131" s="789">
        <f t="shared" si="49"/>
        <v>5.7328889390118026E-3</v>
      </c>
      <c r="I131" s="789">
        <f t="shared" si="49"/>
        <v>1.6615262622654162E-3</v>
      </c>
      <c r="J131" s="789">
        <f t="shared" si="49"/>
        <v>2.4108420276008E-3</v>
      </c>
      <c r="K131" s="789">
        <f t="shared" si="49"/>
        <v>1.6615262622654162E-3</v>
      </c>
      <c r="L131" s="789">
        <f t="shared" si="49"/>
        <v>7.1673681901645398E-3</v>
      </c>
      <c r="M131" s="789">
        <f t="shared" si="49"/>
        <v>4.0723682898662168E-3</v>
      </c>
      <c r="N131" s="789">
        <f t="shared" si="49"/>
        <v>5.2126314110287567E-3</v>
      </c>
      <c r="O131" s="789">
        <f t="shared" si="49"/>
        <v>4.0723682898662168E-3</v>
      </c>
      <c r="P131" s="789">
        <f t="shared" si="49"/>
        <v>5.7171353761079468E-3</v>
      </c>
      <c r="Q131" s="789">
        <f t="shared" si="49"/>
        <v>4.0607122733379766E-3</v>
      </c>
      <c r="R131" s="790">
        <f t="shared" si="49"/>
        <v>5.7174828808598714E-3</v>
      </c>
    </row>
    <row r="132" spans="1:18" x14ac:dyDescent="0.25">
      <c r="A132" s="791">
        <v>2023</v>
      </c>
      <c r="B132" s="792">
        <f t="shared" ref="B132:R146" si="50">B$4/B110</f>
        <v>2.3413198826040317E-3</v>
      </c>
      <c r="C132" s="793">
        <f t="shared" si="50"/>
        <v>2.2762832191983639E-4</v>
      </c>
      <c r="D132" s="793">
        <f t="shared" si="50"/>
        <v>1.4364461416686299E-2</v>
      </c>
      <c r="E132" s="793">
        <f t="shared" si="50"/>
        <v>4.1164855853367266E-3</v>
      </c>
      <c r="F132" s="793">
        <f t="shared" si="50"/>
        <v>1.0604066867827406E-2</v>
      </c>
      <c r="G132" s="793">
        <f t="shared" si="50"/>
        <v>4.1164855853367266E-3</v>
      </c>
      <c r="H132" s="793">
        <f t="shared" si="50"/>
        <v>5.7373625927010377E-3</v>
      </c>
      <c r="I132" s="793">
        <f t="shared" si="50"/>
        <v>1.6629598017349118E-3</v>
      </c>
      <c r="J132" s="793">
        <f t="shared" si="50"/>
        <v>2.4131541638604749E-3</v>
      </c>
      <c r="K132" s="793">
        <f t="shared" si="50"/>
        <v>1.6631197615795163E-3</v>
      </c>
      <c r="L132" s="793">
        <f t="shared" si="50"/>
        <v>7.1742421087743844E-3</v>
      </c>
      <c r="M132" s="793">
        <f t="shared" si="50"/>
        <v>4.0762739254399912E-3</v>
      </c>
      <c r="N132" s="793">
        <f t="shared" si="50"/>
        <v>5.2176306245631885E-3</v>
      </c>
      <c r="O132" s="793">
        <f t="shared" si="50"/>
        <v>4.0762739254399912E-3</v>
      </c>
      <c r="P132" s="793">
        <f t="shared" si="50"/>
        <v>5.71790385974135E-3</v>
      </c>
      <c r="Q132" s="793">
        <f t="shared" si="50"/>
        <v>4.0613713793583098E-3</v>
      </c>
      <c r="R132" s="794">
        <f t="shared" si="50"/>
        <v>5.7184109021364993E-3</v>
      </c>
    </row>
    <row r="133" spans="1:18" x14ac:dyDescent="0.25">
      <c r="A133" s="791">
        <v>2024</v>
      </c>
      <c r="B133" s="792">
        <f t="shared" si="50"/>
        <v>2.3422356150596159E-3</v>
      </c>
      <c r="C133" s="793">
        <f t="shared" si="50"/>
        <v>2.2771735146412931E-4</v>
      </c>
      <c r="D133" s="793">
        <f t="shared" si="50"/>
        <v>1.4385724668085466E-2</v>
      </c>
      <c r="E133" s="793">
        <f t="shared" si="50"/>
        <v>4.1332402103356029E-3</v>
      </c>
      <c r="F133" s="793">
        <f t="shared" si="50"/>
        <v>1.0647226781824512E-2</v>
      </c>
      <c r="G133" s="793">
        <f t="shared" si="50"/>
        <v>4.1332402103356029E-3</v>
      </c>
      <c r="H133" s="793">
        <f t="shared" si="50"/>
        <v>5.7426948810299647E-3</v>
      </c>
      <c r="I133" s="793">
        <f t="shared" si="50"/>
        <v>1.6646814667383054E-3</v>
      </c>
      <c r="J133" s="793">
        <f t="shared" si="50"/>
        <v>2.4159806203293459E-3</v>
      </c>
      <c r="K133" s="793">
        <f t="shared" si="50"/>
        <v>1.6650677248215763E-3</v>
      </c>
      <c r="L133" s="793">
        <f t="shared" si="50"/>
        <v>7.1826450874656238E-3</v>
      </c>
      <c r="M133" s="793">
        <f t="shared" si="50"/>
        <v>4.0810483451509229E-3</v>
      </c>
      <c r="N133" s="793">
        <f t="shared" si="50"/>
        <v>5.2237418817931806E-3</v>
      </c>
      <c r="O133" s="793">
        <f t="shared" si="50"/>
        <v>4.0810483451509229E-3</v>
      </c>
      <c r="P133" s="793">
        <f t="shared" si="50"/>
        <v>5.7188369987392325E-3</v>
      </c>
      <c r="Q133" s="793">
        <f t="shared" si="50"/>
        <v>4.0621820049955171E-3</v>
      </c>
      <c r="R133" s="794">
        <f t="shared" si="50"/>
        <v>5.7195522630336879E-3</v>
      </c>
    </row>
    <row r="134" spans="1:18" x14ac:dyDescent="0.25">
      <c r="A134" s="791">
        <v>2025</v>
      </c>
      <c r="B134" s="792">
        <f t="shared" si="50"/>
        <v>2.3433340520456159E-3</v>
      </c>
      <c r="C134" s="793">
        <f t="shared" si="50"/>
        <v>2.2782414394887933E-4</v>
      </c>
      <c r="D134" s="793">
        <f t="shared" si="50"/>
        <v>1.4411549354084207E-2</v>
      </c>
      <c r="E134" s="793">
        <f t="shared" si="50"/>
        <v>4.1538260836818646E-3</v>
      </c>
      <c r="F134" s="793">
        <f t="shared" si="50"/>
        <v>1.0700255991564484E-2</v>
      </c>
      <c r="G134" s="793">
        <f t="shared" si="50"/>
        <v>4.1538260836818646E-3</v>
      </c>
      <c r="H134" s="793">
        <f t="shared" si="50"/>
        <v>5.7490120005660337E-3</v>
      </c>
      <c r="I134" s="793">
        <f t="shared" si="50"/>
        <v>1.6667355268627322E-3</v>
      </c>
      <c r="J134" s="793">
        <f t="shared" si="50"/>
        <v>2.4194085053654544E-3</v>
      </c>
      <c r="K134" s="793">
        <f t="shared" si="50"/>
        <v>1.6674301861302457E-3</v>
      </c>
      <c r="L134" s="793">
        <f t="shared" si="50"/>
        <v>7.1928360970324326E-3</v>
      </c>
      <c r="M134" s="793">
        <f t="shared" si="50"/>
        <v>4.0868386914957007E-3</v>
      </c>
      <c r="N134" s="793">
        <f t="shared" si="50"/>
        <v>5.2311535251144967E-3</v>
      </c>
      <c r="O134" s="793">
        <f t="shared" si="50"/>
        <v>4.0868386914957007E-3</v>
      </c>
      <c r="P134" s="793">
        <f t="shared" si="50"/>
        <v>5.7199616952685528E-3</v>
      </c>
      <c r="Q134" s="793">
        <f t="shared" si="50"/>
        <v>4.0631706344262447E-3</v>
      </c>
      <c r="R134" s="794">
        <f t="shared" si="50"/>
        <v>5.7209442532721519E-3</v>
      </c>
    </row>
    <row r="135" spans="1:18" x14ac:dyDescent="0.25">
      <c r="A135" s="791">
        <v>2026</v>
      </c>
      <c r="B135" s="792">
        <f t="shared" si="50"/>
        <v>2.3446430677314585E-3</v>
      </c>
      <c r="C135" s="793">
        <f t="shared" si="50"/>
        <v>2.2795140936278065E-4</v>
      </c>
      <c r="D135" s="793">
        <f t="shared" si="50"/>
        <v>1.444268161767346E-2</v>
      </c>
      <c r="E135" s="793">
        <f t="shared" si="50"/>
        <v>4.1789094724658049E-3</v>
      </c>
      <c r="F135" s="793">
        <f t="shared" si="50"/>
        <v>1.0764870801071913E-2</v>
      </c>
      <c r="G135" s="793">
        <f t="shared" si="50"/>
        <v>4.1789094724658049E-3</v>
      </c>
      <c r="H135" s="793">
        <f t="shared" si="50"/>
        <v>5.7564534267237144E-3</v>
      </c>
      <c r="I135" s="793">
        <f t="shared" si="50"/>
        <v>1.6691711136833001E-3</v>
      </c>
      <c r="J135" s="793">
        <f t="shared" si="50"/>
        <v>2.4235354338019298E-3</v>
      </c>
      <c r="K135" s="793">
        <f t="shared" si="50"/>
        <v>1.6702744205932217E-3</v>
      </c>
      <c r="L135" s="793">
        <f t="shared" si="50"/>
        <v>7.205105343735467E-3</v>
      </c>
      <c r="M135" s="793">
        <f t="shared" si="50"/>
        <v>4.0938098543951522E-3</v>
      </c>
      <c r="N135" s="793">
        <f t="shared" si="50"/>
        <v>5.240076613625794E-3</v>
      </c>
      <c r="O135" s="793">
        <f t="shared" si="50"/>
        <v>4.0938098543951522E-3</v>
      </c>
      <c r="P135" s="793">
        <f t="shared" si="50"/>
        <v>5.7213079860962673E-3</v>
      </c>
      <c r="Q135" s="793">
        <f t="shared" si="50"/>
        <v>4.0643670442922003E-3</v>
      </c>
      <c r="R135" s="794">
        <f t="shared" si="50"/>
        <v>5.7226287983634175E-3</v>
      </c>
    </row>
    <row r="136" spans="1:18" x14ac:dyDescent="0.25">
      <c r="A136" s="791">
        <v>2027</v>
      </c>
      <c r="B136" s="792">
        <f t="shared" si="50"/>
        <v>2.3461935768275613E-3</v>
      </c>
      <c r="C136" s="793">
        <f t="shared" si="50"/>
        <v>2.2810215330267954E-4</v>
      </c>
      <c r="D136" s="793">
        <f t="shared" si="50"/>
        <v>1.4479954639362864E-2</v>
      </c>
      <c r="E136" s="793">
        <f t="shared" si="50"/>
        <v>4.2092390697304055E-3</v>
      </c>
      <c r="F136" s="793">
        <f t="shared" si="50"/>
        <v>1.0842999843625523E-2</v>
      </c>
      <c r="G136" s="793">
        <f t="shared" si="50"/>
        <v>4.2092390697304055E-3</v>
      </c>
      <c r="H136" s="793">
        <f t="shared" si="50"/>
        <v>5.7651727948528544E-3</v>
      </c>
      <c r="I136" s="793">
        <f t="shared" si="50"/>
        <v>1.672042556985501E-3</v>
      </c>
      <c r="J136" s="793">
        <f t="shared" si="50"/>
        <v>2.4284703221214197E-3</v>
      </c>
      <c r="K136" s="793">
        <f t="shared" si="50"/>
        <v>1.6736754922728702E-3</v>
      </c>
      <c r="L136" s="793">
        <f t="shared" si="50"/>
        <v>7.2197766333339502E-3</v>
      </c>
      <c r="M136" s="793">
        <f t="shared" si="50"/>
        <v>4.1021458143942905E-3</v>
      </c>
      <c r="N136" s="793">
        <f t="shared" si="50"/>
        <v>5.2507466424246913E-3</v>
      </c>
      <c r="O136" s="793">
        <f t="shared" si="50"/>
        <v>4.1021458143942905E-3</v>
      </c>
      <c r="P136" s="793">
        <f t="shared" si="50"/>
        <v>5.7229092720730351E-3</v>
      </c>
      <c r="Q136" s="793">
        <f t="shared" si="50"/>
        <v>4.0658045602387878E-3</v>
      </c>
      <c r="R136" s="794">
        <f t="shared" si="50"/>
        <v>5.724652820816213E-3</v>
      </c>
    </row>
    <row r="137" spans="1:18" x14ac:dyDescent="0.25">
      <c r="A137" s="791">
        <v>2028</v>
      </c>
      <c r="B137" s="792">
        <f t="shared" si="50"/>
        <v>2.3480197434707036E-3</v>
      </c>
      <c r="C137" s="793">
        <f t="shared" si="50"/>
        <v>2.2827969728187391E-4</v>
      </c>
      <c r="D137" s="793">
        <f t="shared" si="50"/>
        <v>1.4524295016107568E-2</v>
      </c>
      <c r="E137" s="793">
        <f t="shared" si="50"/>
        <v>4.2456523868122419E-3</v>
      </c>
      <c r="F137" s="793">
        <f t="shared" si="50"/>
        <v>1.0936800548428334E-2</v>
      </c>
      <c r="G137" s="793">
        <f t="shared" si="50"/>
        <v>4.2456523868122419E-3</v>
      </c>
      <c r="H137" s="793">
        <f t="shared" si="50"/>
        <v>5.7753388078265093E-3</v>
      </c>
      <c r="I137" s="793">
        <f t="shared" si="50"/>
        <v>1.6754097315120596E-3</v>
      </c>
      <c r="J137" s="793">
        <f t="shared" si="50"/>
        <v>2.4343342107846859E-3</v>
      </c>
      <c r="K137" s="793">
        <f t="shared" si="50"/>
        <v>1.6777168209462024E-3</v>
      </c>
      <c r="L137" s="793">
        <f t="shared" si="50"/>
        <v>7.2372098158463641E-3</v>
      </c>
      <c r="M137" s="793">
        <f t="shared" si="50"/>
        <v>4.112051031730889E-3</v>
      </c>
      <c r="N137" s="793">
        <f t="shared" si="50"/>
        <v>5.2634253206155371E-3</v>
      </c>
      <c r="O137" s="793">
        <f t="shared" si="50"/>
        <v>4.112051031730889E-3</v>
      </c>
      <c r="P137" s="793">
        <f t="shared" si="50"/>
        <v>5.7248025552065172E-3</v>
      </c>
      <c r="Q137" s="793">
        <f t="shared" si="50"/>
        <v>4.0675203224628184E-3</v>
      </c>
      <c r="R137" s="794">
        <f t="shared" si="50"/>
        <v>5.7270686140276483E-3</v>
      </c>
    </row>
    <row r="138" spans="1:18" x14ac:dyDescent="0.25">
      <c r="A138" s="791">
        <v>2029</v>
      </c>
      <c r="B138" s="792">
        <f t="shared" si="50"/>
        <v>2.3501591966065241E-3</v>
      </c>
      <c r="C138" s="793">
        <f t="shared" si="50"/>
        <v>2.2848769967007869E-4</v>
      </c>
      <c r="D138" s="793">
        <f t="shared" si="50"/>
        <v>1.4576729351421727E-2</v>
      </c>
      <c r="E138" s="793">
        <f t="shared" si="50"/>
        <v>4.289082369157122E-3</v>
      </c>
      <c r="F138" s="793">
        <f t="shared" si="50"/>
        <v>1.1048676182948745E-2</v>
      </c>
      <c r="G138" s="793">
        <f t="shared" si="50"/>
        <v>4.289082369157122E-3</v>
      </c>
      <c r="H138" s="793">
        <f t="shared" si="50"/>
        <v>5.7871361700261191E-3</v>
      </c>
      <c r="I138" s="793">
        <f t="shared" si="50"/>
        <v>1.6793384141920451E-3</v>
      </c>
      <c r="J138" s="793">
        <f t="shared" si="50"/>
        <v>2.4412611135949799E-3</v>
      </c>
      <c r="K138" s="793">
        <f t="shared" si="50"/>
        <v>1.6824907674776214E-3</v>
      </c>
      <c r="L138" s="793">
        <f t="shared" si="50"/>
        <v>7.2578033106877786E-3</v>
      </c>
      <c r="M138" s="793">
        <f t="shared" si="50"/>
        <v>4.1237518810726022E-3</v>
      </c>
      <c r="N138" s="793">
        <f t="shared" si="50"/>
        <v>5.2784024077729298E-3</v>
      </c>
      <c r="O138" s="793">
        <f t="shared" si="50"/>
        <v>4.1237518810726022E-3</v>
      </c>
      <c r="P138" s="793">
        <f t="shared" si="50"/>
        <v>5.7270286832921055E-3</v>
      </c>
      <c r="Q138" s="793">
        <f t="shared" si="50"/>
        <v>4.0695555602289274E-3</v>
      </c>
      <c r="R138" s="794">
        <f t="shared" si="50"/>
        <v>5.7299342288023303E-3</v>
      </c>
    </row>
    <row r="139" spans="1:18" x14ac:dyDescent="0.25">
      <c r="A139" s="791">
        <v>2030</v>
      </c>
      <c r="B139" s="792">
        <f t="shared" si="50"/>
        <v>2.3526532518432812E-3</v>
      </c>
      <c r="C139" s="793">
        <f t="shared" si="50"/>
        <v>2.2873017726254119E-4</v>
      </c>
      <c r="D139" s="793">
        <f t="shared" si="50"/>
        <v>1.463839105578499E-2</v>
      </c>
      <c r="E139" s="793">
        <f t="shared" si="50"/>
        <v>4.3405642346138629E-3</v>
      </c>
      <c r="F139" s="793">
        <f t="shared" si="50"/>
        <v>1.118129346836531E-2</v>
      </c>
      <c r="G139" s="793">
        <f t="shared" si="50"/>
        <v>4.3405642346138629E-3</v>
      </c>
      <c r="H139" s="793">
        <f t="shared" si="50"/>
        <v>5.8007665476254282E-3</v>
      </c>
      <c r="I139" s="793">
        <f t="shared" si="50"/>
        <v>1.6839006518116189E-3</v>
      </c>
      <c r="J139" s="793">
        <f t="shared" si="50"/>
        <v>2.4493988939845671E-3</v>
      </c>
      <c r="K139" s="793">
        <f t="shared" si="50"/>
        <v>1.6880992377461205E-3</v>
      </c>
      <c r="L139" s="793">
        <f t="shared" si="50"/>
        <v>7.2819967118460099E-3</v>
      </c>
      <c r="M139" s="793">
        <f t="shared" si="50"/>
        <v>4.1374981317306879E-3</v>
      </c>
      <c r="N139" s="793">
        <f t="shared" si="50"/>
        <v>5.2959976086152799E-3</v>
      </c>
      <c r="O139" s="793">
        <f t="shared" si="50"/>
        <v>4.1374981317306879E-3</v>
      </c>
      <c r="P139" s="793">
        <f t="shared" si="50"/>
        <v>5.7296326020703243E-3</v>
      </c>
      <c r="Q139" s="793">
        <f t="shared" si="50"/>
        <v>4.0719558753160249E-3</v>
      </c>
      <c r="R139" s="794">
        <f t="shared" si="50"/>
        <v>5.7333138724449629E-3</v>
      </c>
    </row>
    <row r="140" spans="1:18" x14ac:dyDescent="0.25">
      <c r="A140" s="791">
        <v>2031</v>
      </c>
      <c r="B140" s="792">
        <f t="shared" si="50"/>
        <v>2.3555471397519213E-3</v>
      </c>
      <c r="C140" s="793">
        <f t="shared" si="50"/>
        <v>2.2901152747588122E-4</v>
      </c>
      <c r="D140" s="793">
        <f t="shared" si="50"/>
        <v>1.4710527356483257E-2</v>
      </c>
      <c r="E140" s="793">
        <f t="shared" si="50"/>
        <v>4.4012425332505111E-3</v>
      </c>
      <c r="F140" s="793">
        <f t="shared" si="50"/>
        <v>1.1337600765653315E-2</v>
      </c>
      <c r="G140" s="793">
        <f t="shared" si="50"/>
        <v>4.4012425332505111E-3</v>
      </c>
      <c r="H140" s="793">
        <f t="shared" si="50"/>
        <v>5.8164495550780456E-3</v>
      </c>
      <c r="I140" s="793">
        <f t="shared" si="50"/>
        <v>1.6891751390872461E-3</v>
      </c>
      <c r="J140" s="793">
        <f t="shared" si="50"/>
        <v>2.4589101681141731E-3</v>
      </c>
      <c r="K140" s="793">
        <f t="shared" si="50"/>
        <v>1.6946543050516598E-3</v>
      </c>
      <c r="L140" s="793">
        <f t="shared" si="50"/>
        <v>7.3102734727718659E-3</v>
      </c>
      <c r="M140" s="793">
        <f t="shared" si="50"/>
        <v>4.1535644731658331E-3</v>
      </c>
      <c r="N140" s="793">
        <f t="shared" si="50"/>
        <v>5.316562525652266E-3</v>
      </c>
      <c r="O140" s="793">
        <f t="shared" si="50"/>
        <v>4.1535644731658331E-3</v>
      </c>
      <c r="P140" s="793">
        <f t="shared" si="50"/>
        <v>5.7326636148811779E-3</v>
      </c>
      <c r="Q140" s="793">
        <f t="shared" si="50"/>
        <v>4.0747715343566141E-3</v>
      </c>
      <c r="R140" s="794">
        <f t="shared" si="50"/>
        <v>5.7372783203741128E-3</v>
      </c>
    </row>
    <row r="141" spans="1:18" x14ac:dyDescent="0.25">
      <c r="A141" s="791">
        <v>2032</v>
      </c>
      <c r="B141" s="792">
        <f t="shared" si="50"/>
        <v>2.3588902405884326E-3</v>
      </c>
      <c r="C141" s="793">
        <f t="shared" si="50"/>
        <v>2.2933655116831982E-4</v>
      </c>
      <c r="D141" s="793">
        <f t="shared" si="50"/>
        <v>1.4794506516057312E-2</v>
      </c>
      <c r="E141" s="793">
        <f t="shared" si="50"/>
        <v>4.4723784277751486E-3</v>
      </c>
      <c r="F141" s="793">
        <f t="shared" si="50"/>
        <v>1.1520846829948783E-2</v>
      </c>
      <c r="G141" s="793">
        <f t="shared" si="50"/>
        <v>4.4723784277751486E-3</v>
      </c>
      <c r="H141" s="793">
        <f t="shared" si="50"/>
        <v>5.834423767716688E-3</v>
      </c>
      <c r="I141" s="793">
        <f t="shared" si="50"/>
        <v>1.6952476071035725E-3</v>
      </c>
      <c r="J141" s="793">
        <f t="shared" si="50"/>
        <v>2.4699732346802122E-3</v>
      </c>
      <c r="K141" s="793">
        <f t="shared" si="50"/>
        <v>1.7022788509282543E-3</v>
      </c>
      <c r="L141" s="793">
        <f t="shared" si="50"/>
        <v>7.3431636706709014E-3</v>
      </c>
      <c r="M141" s="793">
        <f t="shared" si="50"/>
        <v>4.1722520856084669E-3</v>
      </c>
      <c r="N141" s="793">
        <f t="shared" si="50"/>
        <v>5.3404826695788374E-3</v>
      </c>
      <c r="O141" s="793">
        <f t="shared" si="50"/>
        <v>4.1722520856084669E-3</v>
      </c>
      <c r="P141" s="793">
        <f t="shared" si="50"/>
        <v>5.736175649786901E-3</v>
      </c>
      <c r="Q141" s="793">
        <f t="shared" si="50"/>
        <v>4.078057770033271E-3</v>
      </c>
      <c r="R141" s="794">
        <f t="shared" si="50"/>
        <v>5.7419053402068456E-3</v>
      </c>
    </row>
    <row r="142" spans="1:18" x14ac:dyDescent="0.25">
      <c r="A142" s="791">
        <v>2033</v>
      </c>
      <c r="B142" s="792">
        <f t="shared" si="50"/>
        <v>2.3627363254152653E-3</v>
      </c>
      <c r="C142" s="793">
        <f t="shared" si="50"/>
        <v>2.2971047608203967E-4</v>
      </c>
      <c r="D142" s="793">
        <f t="shared" si="50"/>
        <v>1.4891825258563083E-2</v>
      </c>
      <c r="E142" s="793">
        <f t="shared" si="50"/>
        <v>4.555357193678492E-3</v>
      </c>
      <c r="F142" s="793">
        <f t="shared" si="50"/>
        <v>1.1734600130915793E-2</v>
      </c>
      <c r="G142" s="793">
        <f t="shared" si="50"/>
        <v>4.555357193678492E-3</v>
      </c>
      <c r="H142" s="793">
        <f t="shared" si="50"/>
        <v>5.8549477603751302E-3</v>
      </c>
      <c r="I142" s="793">
        <f t="shared" si="50"/>
        <v>1.7022112220794225E-3</v>
      </c>
      <c r="J142" s="793">
        <f t="shared" si="50"/>
        <v>2.482783031328479E-3</v>
      </c>
      <c r="K142" s="793">
        <f t="shared" si="50"/>
        <v>1.7111072242939516E-3</v>
      </c>
      <c r="L142" s="793">
        <f t="shared" si="50"/>
        <v>7.3812468498954771E-3</v>
      </c>
      <c r="M142" s="793">
        <f t="shared" si="50"/>
        <v>4.1938902556224308E-3</v>
      </c>
      <c r="N142" s="793">
        <f t="shared" si="50"/>
        <v>5.3681795271967106E-3</v>
      </c>
      <c r="O142" s="793">
        <f t="shared" si="50"/>
        <v>4.1938902556224308E-3</v>
      </c>
      <c r="P142" s="793">
        <f t="shared" si="50"/>
        <v>5.740227534135482E-3</v>
      </c>
      <c r="Q142" s="793">
        <f t="shared" si="50"/>
        <v>4.081875091097871E-3</v>
      </c>
      <c r="R142" s="794">
        <f t="shared" si="50"/>
        <v>5.7472801282658021E-3</v>
      </c>
    </row>
    <row r="143" spans="1:18" x14ac:dyDescent="0.25">
      <c r="A143" s="791">
        <v>2034</v>
      </c>
      <c r="B143" s="792">
        <f t="shared" si="50"/>
        <v>2.3671438035993775E-3</v>
      </c>
      <c r="C143" s="793">
        <f t="shared" si="50"/>
        <v>2.3013898090549502E-4</v>
      </c>
      <c r="D143" s="793">
        <f t="shared" si="50"/>
        <v>1.5004116402875422E-2</v>
      </c>
      <c r="E143" s="793">
        <f t="shared" si="50"/>
        <v>4.6516959382481684E-3</v>
      </c>
      <c r="F143" s="793">
        <f t="shared" si="50"/>
        <v>1.1982768736927281E-2</v>
      </c>
      <c r="G143" s="793">
        <f t="shared" si="50"/>
        <v>4.6516959382481684E-3</v>
      </c>
      <c r="H143" s="793">
        <f t="shared" si="50"/>
        <v>5.8783011719467405E-3</v>
      </c>
      <c r="I143" s="793">
        <f t="shared" si="50"/>
        <v>1.710166994426584E-3</v>
      </c>
      <c r="J143" s="793">
        <f t="shared" si="50"/>
        <v>2.4975521175765198E-3</v>
      </c>
      <c r="K143" s="793">
        <f t="shared" si="50"/>
        <v>1.721285918870304E-3</v>
      </c>
      <c r="L143" s="793">
        <f t="shared" si="50"/>
        <v>7.4251549441464101E-3</v>
      </c>
      <c r="M143" s="793">
        <f t="shared" si="50"/>
        <v>4.2188380364468238E-3</v>
      </c>
      <c r="N143" s="793">
        <f t="shared" si="50"/>
        <v>5.4001126866519344E-3</v>
      </c>
      <c r="O143" s="793">
        <f t="shared" si="50"/>
        <v>4.2188380364468238E-3</v>
      </c>
      <c r="P143" s="793">
        <f t="shared" si="50"/>
        <v>5.7448832765383748E-3</v>
      </c>
      <c r="Q143" s="793">
        <f t="shared" si="50"/>
        <v>4.0862896011803988E-3</v>
      </c>
      <c r="R143" s="794">
        <f t="shared" si="50"/>
        <v>5.7534957584620006E-3</v>
      </c>
    </row>
    <row r="144" spans="1:18" x14ac:dyDescent="0.25">
      <c r="A144" s="791">
        <v>2035</v>
      </c>
      <c r="B144" s="792">
        <f t="shared" si="50"/>
        <v>2.3721759766652134E-3</v>
      </c>
      <c r="C144" s="793">
        <f t="shared" si="50"/>
        <v>2.3062821995356236E-4</v>
      </c>
      <c r="D144" s="793">
        <f t="shared" si="50"/>
        <v>1.5133156702293529E-2</v>
      </c>
      <c r="E144" s="793">
        <f t="shared" si="50"/>
        <v>4.7630515376349217E-3</v>
      </c>
      <c r="F144" s="793">
        <f t="shared" si="50"/>
        <v>1.2269620760947557E-2</v>
      </c>
      <c r="G144" s="793">
        <f t="shared" si="50"/>
        <v>4.7630515376349217E-3</v>
      </c>
      <c r="H144" s="793">
        <f t="shared" si="50"/>
        <v>5.9047857957960897E-3</v>
      </c>
      <c r="I144" s="793">
        <f t="shared" si="50"/>
        <v>1.719224198067157E-3</v>
      </c>
      <c r="J144" s="793">
        <f t="shared" si="50"/>
        <v>2.5145116841502634E-3</v>
      </c>
      <c r="K144" s="793">
        <f t="shared" si="50"/>
        <v>1.7329742688062626E-3</v>
      </c>
      <c r="L144" s="793">
        <f t="shared" si="50"/>
        <v>7.4755752772034858E-3</v>
      </c>
      <c r="M144" s="793">
        <f t="shared" si="50"/>
        <v>4.2474859529565267E-3</v>
      </c>
      <c r="N144" s="793">
        <f t="shared" si="50"/>
        <v>5.4367820197843541E-3</v>
      </c>
      <c r="O144" s="793">
        <f t="shared" si="50"/>
        <v>4.2474859529565267E-3</v>
      </c>
      <c r="P144" s="793">
        <f t="shared" si="50"/>
        <v>5.7502123562365942E-3</v>
      </c>
      <c r="Q144" s="793">
        <f t="shared" si="50"/>
        <v>4.0913733263553444E-3</v>
      </c>
      <c r="R144" s="794">
        <f t="shared" si="50"/>
        <v>5.760653643508324E-3</v>
      </c>
    </row>
    <row r="145" spans="1:19" x14ac:dyDescent="0.25">
      <c r="A145" s="791">
        <v>2036</v>
      </c>
      <c r="B145" s="792">
        <f t="shared" si="50"/>
        <v>2.3779012984815823E-3</v>
      </c>
      <c r="C145" s="793">
        <f t="shared" si="50"/>
        <v>2.3118484846348716E-4</v>
      </c>
      <c r="D145" s="793">
        <f t="shared" si="50"/>
        <v>1.5280874889730822E-2</v>
      </c>
      <c r="E145" s="793">
        <f t="shared" si="50"/>
        <v>4.8912287911794484E-3</v>
      </c>
      <c r="F145" s="793">
        <f t="shared" si="50"/>
        <v>1.2599805366078258E-2</v>
      </c>
      <c r="G145" s="793">
        <f t="shared" si="50"/>
        <v>4.8912287911794484E-3</v>
      </c>
      <c r="H145" s="793">
        <f t="shared" si="50"/>
        <v>5.9347266959426329E-3</v>
      </c>
      <c r="I145" s="793">
        <f t="shared" si="50"/>
        <v>1.7295007999763091E-3</v>
      </c>
      <c r="J145" s="793">
        <f t="shared" si="50"/>
        <v>2.5339125886435702E-3</v>
      </c>
      <c r="K145" s="793">
        <f t="shared" si="50"/>
        <v>1.7463451624435415E-3</v>
      </c>
      <c r="L145" s="793">
        <f t="shared" si="50"/>
        <v>7.5332536419133161E-3</v>
      </c>
      <c r="M145" s="793">
        <f t="shared" si="50"/>
        <v>4.2802577510871118E-3</v>
      </c>
      <c r="N145" s="793">
        <f t="shared" si="50"/>
        <v>5.4787299213915029E-3</v>
      </c>
      <c r="O145" s="793">
        <f t="shared" si="50"/>
        <v>4.2802577510871118E-3</v>
      </c>
      <c r="P145" s="793">
        <f t="shared" si="50"/>
        <v>5.7562900198303091E-3</v>
      </c>
      <c r="Q145" s="793">
        <f t="shared" si="50"/>
        <v>4.0972045514347443E-3</v>
      </c>
      <c r="R145" s="794">
        <f t="shared" si="50"/>
        <v>5.7688640084201191E-3</v>
      </c>
    </row>
    <row r="146" spans="1:19" x14ac:dyDescent="0.25">
      <c r="A146" s="791">
        <v>2037</v>
      </c>
      <c r="B146" s="792">
        <f t="shared" si="50"/>
        <v>2.3843936417620765E-3</v>
      </c>
      <c r="C146" s="793">
        <f t="shared" si="50"/>
        <v>2.3181604850464629E-4</v>
      </c>
      <c r="D146" s="793">
        <f t="shared" si="50"/>
        <v>1.5449359927795218E-2</v>
      </c>
      <c r="E146" s="793">
        <f t="shared" si="50"/>
        <v>5.0381887922351515E-3</v>
      </c>
      <c r="F146" s="793">
        <f t="shared" si="50"/>
        <v>1.2978374328797749E-2</v>
      </c>
      <c r="G146" s="793">
        <f t="shared" si="50"/>
        <v>5.0381887922351515E-3</v>
      </c>
      <c r="H146" s="793">
        <f t="shared" si="50"/>
        <v>5.9684733489378519E-3</v>
      </c>
      <c r="I146" s="793">
        <f t="shared" si="50"/>
        <v>1.7411238999182684E-3</v>
      </c>
      <c r="J146" s="793">
        <f t="shared" si="50"/>
        <v>2.556026417412309E-3</v>
      </c>
      <c r="K146" s="793">
        <f t="shared" si="50"/>
        <v>1.7615857741625372E-3</v>
      </c>
      <c r="L146" s="793">
        <f t="shared" si="50"/>
        <v>7.598997457171729E-3</v>
      </c>
      <c r="M146" s="793">
        <f t="shared" si="50"/>
        <v>4.3176121915748465E-3</v>
      </c>
      <c r="N146" s="793">
        <f t="shared" si="50"/>
        <v>5.5265436052158029E-3</v>
      </c>
      <c r="O146" s="793">
        <f t="shared" si="50"/>
        <v>4.3176121915748465E-3</v>
      </c>
      <c r="P146" s="793">
        <f t="shared" si="50"/>
        <v>5.7631975853477775E-3</v>
      </c>
      <c r="Q146" s="793">
        <f t="shared" si="50"/>
        <v>4.1038681649579467E-3</v>
      </c>
      <c r="R146" s="794">
        <f t="shared" si="50"/>
        <v>5.7782463762607889E-3</v>
      </c>
    </row>
    <row r="147" spans="1:19" x14ac:dyDescent="0.25">
      <c r="A147" s="791">
        <v>2038</v>
      </c>
      <c r="B147" s="792">
        <f t="shared" ref="B147:R150" si="51">B$4/B125</f>
        <v>2.391732570859248E-3</v>
      </c>
      <c r="C147" s="793">
        <f t="shared" si="51"/>
        <v>2.3252955550020466E-4</v>
      </c>
      <c r="D147" s="793">
        <f t="shared" si="51"/>
        <v>1.564086946308741E-2</v>
      </c>
      <c r="E147" s="793">
        <f t="shared" si="51"/>
        <v>5.206057514747074E-3</v>
      </c>
      <c r="F147" s="793">
        <f t="shared" si="51"/>
        <v>1.3410804157988463E-2</v>
      </c>
      <c r="G147" s="793">
        <f t="shared" si="51"/>
        <v>5.206057514747074E-3</v>
      </c>
      <c r="H147" s="793">
        <f t="shared" si="51"/>
        <v>6.0064008113594131E-3</v>
      </c>
      <c r="I147" s="793">
        <f t="shared" si="51"/>
        <v>1.7542301803443283E-3</v>
      </c>
      <c r="J147" s="793">
        <f t="shared" si="51"/>
        <v>2.5811465736173358E-3</v>
      </c>
      <c r="K147" s="793">
        <f t="shared" si="51"/>
        <v>1.7788983142497856E-3</v>
      </c>
      <c r="L147" s="793">
        <f t="shared" si="51"/>
        <v>7.6736790026461343E-3</v>
      </c>
      <c r="M147" s="793">
        <f t="shared" si="51"/>
        <v>4.3600448878671223E-3</v>
      </c>
      <c r="N147" s="793">
        <f t="shared" si="51"/>
        <v>5.5808574564699155E-3</v>
      </c>
      <c r="O147" s="793">
        <f t="shared" si="51"/>
        <v>4.3600448878671223E-3</v>
      </c>
      <c r="P147" s="793">
        <f t="shared" si="51"/>
        <v>5.7710227536301936E-3</v>
      </c>
      <c r="Q147" s="793">
        <f t="shared" si="51"/>
        <v>4.1114560128491491E-3</v>
      </c>
      <c r="R147" s="794">
        <f t="shared" si="51"/>
        <v>5.7889300660916021E-3</v>
      </c>
    </row>
    <row r="148" spans="1:19" x14ac:dyDescent="0.25">
      <c r="A148" s="791">
        <v>2039</v>
      </c>
      <c r="B148" s="792">
        <f t="shared" si="51"/>
        <v>2.4000036208333738E-3</v>
      </c>
      <c r="C148" s="793">
        <f t="shared" si="51"/>
        <v>2.3333368535880019E-4</v>
      </c>
      <c r="D148" s="793">
        <f t="shared" si="51"/>
        <v>1.5857838484065398E-2</v>
      </c>
      <c r="E148" s="793">
        <f t="shared" si="51"/>
        <v>5.3971346148707182E-3</v>
      </c>
      <c r="F148" s="793">
        <f t="shared" si="51"/>
        <v>1.390301876790697E-2</v>
      </c>
      <c r="G148" s="793">
        <f t="shared" si="51"/>
        <v>5.3971346148707182E-3</v>
      </c>
      <c r="H148" s="793">
        <f t="shared" si="51"/>
        <v>6.0489109128480855E-3</v>
      </c>
      <c r="I148" s="793">
        <f t="shared" si="51"/>
        <v>1.7689663664225328E-3</v>
      </c>
      <c r="J148" s="793">
        <f t="shared" si="51"/>
        <v>2.6095893913333193E-3</v>
      </c>
      <c r="K148" s="793">
        <f t="shared" si="51"/>
        <v>1.7985007967297199E-3</v>
      </c>
      <c r="L148" s="793">
        <f t="shared" si="51"/>
        <v>7.758238730990949E-3</v>
      </c>
      <c r="M148" s="793">
        <f t="shared" si="51"/>
        <v>4.4080901880630399E-3</v>
      </c>
      <c r="N148" s="793">
        <f t="shared" si="51"/>
        <v>5.6423554407206908E-3</v>
      </c>
      <c r="O148" s="793">
        <f t="shared" si="51"/>
        <v>4.4080901880630399E-3</v>
      </c>
      <c r="P148" s="793">
        <f t="shared" si="51"/>
        <v>5.7798599270097815E-3</v>
      </c>
      <c r="Q148" s="793">
        <f t="shared" si="51"/>
        <v>4.1200672607146268E-3</v>
      </c>
      <c r="R148" s="794">
        <f t="shared" si="51"/>
        <v>5.8010547030861942E-3</v>
      </c>
    </row>
    <row r="149" spans="1:19" x14ac:dyDescent="0.25">
      <c r="A149" s="791">
        <v>2040</v>
      </c>
      <c r="B149" s="792">
        <f t="shared" si="51"/>
        <v>2.4092985827771462E-3</v>
      </c>
      <c r="C149" s="793">
        <f t="shared" si="51"/>
        <v>2.3423736221444476E-4</v>
      </c>
      <c r="D149" s="793">
        <f t="shared" si="51"/>
        <v>1.6102888181842741E-2</v>
      </c>
      <c r="E149" s="793">
        <f t="shared" si="51"/>
        <v>5.6139024469365395E-3</v>
      </c>
      <c r="F149" s="793">
        <f t="shared" si="51"/>
        <v>1.4461412703308524E-2</v>
      </c>
      <c r="G149" s="793">
        <f t="shared" si="51"/>
        <v>5.6139024469365395E-3</v>
      </c>
      <c r="H149" s="793">
        <f t="shared" si="51"/>
        <v>6.0964334746151285E-3</v>
      </c>
      <c r="I149" s="793">
        <f t="shared" si="51"/>
        <v>1.7854896961695529E-3</v>
      </c>
      <c r="J149" s="793">
        <f t="shared" si="51"/>
        <v>2.6416952756428305E-3</v>
      </c>
      <c r="K149" s="793">
        <f t="shared" si="51"/>
        <v>1.820627825105194E-3</v>
      </c>
      <c r="L149" s="793">
        <f t="shared" si="51"/>
        <v>7.8536886573165234E-3</v>
      </c>
      <c r="M149" s="793">
        <f t="shared" si="51"/>
        <v>4.4623231007480252E-3</v>
      </c>
      <c r="N149" s="793">
        <f t="shared" si="51"/>
        <v>5.7117735689574713E-3</v>
      </c>
      <c r="O149" s="793">
        <f t="shared" si="51"/>
        <v>4.4623231007480252E-3</v>
      </c>
      <c r="P149" s="793">
        <f t="shared" si="51"/>
        <v>5.7898105352590197E-3</v>
      </c>
      <c r="Q149" s="793">
        <f t="shared" si="51"/>
        <v>4.1298087647524233E-3</v>
      </c>
      <c r="R149" s="794">
        <f t="shared" si="51"/>
        <v>5.8147707407714124E-3</v>
      </c>
    </row>
    <row r="150" spans="1:19" ht="15.75" thickBot="1" x14ac:dyDescent="0.3">
      <c r="A150" s="795">
        <v>2041</v>
      </c>
      <c r="B150" s="796">
        <f t="shared" si="51"/>
        <v>2.4197157953781776E-3</v>
      </c>
      <c r="C150" s="797">
        <f t="shared" si="51"/>
        <v>2.3525014677287836E-4</v>
      </c>
      <c r="D150" s="797">
        <f t="shared" si="51"/>
        <v>1.637883501330635E-2</v>
      </c>
      <c r="E150" s="797">
        <f t="shared" si="51"/>
        <v>5.8590352930867435E-3</v>
      </c>
      <c r="F150" s="797">
        <f t="shared" si="51"/>
        <v>1.5092874914991452E-2</v>
      </c>
      <c r="G150" s="797">
        <f t="shared" si="51"/>
        <v>5.8590352930867435E-3</v>
      </c>
      <c r="H150" s="797">
        <f t="shared" si="51"/>
        <v>6.1494275533497643E-3</v>
      </c>
      <c r="I150" s="797">
        <f t="shared" si="51"/>
        <v>1.8039684006560565E-3</v>
      </c>
      <c r="J150" s="797">
        <f t="shared" si="51"/>
        <v>2.6778298686374346E-3</v>
      </c>
      <c r="K150" s="797">
        <f t="shared" si="51"/>
        <v>1.8455313959528264E-3</v>
      </c>
      <c r="L150" s="797">
        <f t="shared" si="51"/>
        <v>7.9611158256788599E-3</v>
      </c>
      <c r="M150" s="797">
        <f t="shared" si="51"/>
        <v>4.5233612645902612E-3</v>
      </c>
      <c r="N150" s="797">
        <f t="shared" si="51"/>
        <v>5.7899024186755339E-3</v>
      </c>
      <c r="O150" s="797">
        <f t="shared" si="51"/>
        <v>4.5233612645902612E-3</v>
      </c>
      <c r="P150" s="797">
        <f t="shared" si="51"/>
        <v>5.8009833687896152E-3</v>
      </c>
      <c r="Q150" s="797">
        <f t="shared" si="51"/>
        <v>4.1407954512480997E-3</v>
      </c>
      <c r="R150" s="798">
        <f t="shared" si="51"/>
        <v>5.8302399953573244E-3</v>
      </c>
    </row>
    <row r="152" spans="1:19" ht="15.75" thickBot="1" x14ac:dyDescent="0.3">
      <c r="A152" s="901" t="s">
        <v>626</v>
      </c>
      <c r="B152" s="901"/>
      <c r="C152" s="901"/>
      <c r="D152" s="901"/>
      <c r="E152" s="901"/>
      <c r="F152" s="901"/>
      <c r="G152" s="901"/>
      <c r="H152" s="901"/>
      <c r="I152" s="901"/>
      <c r="J152" s="901"/>
      <c r="K152" s="901"/>
      <c r="L152" s="901"/>
      <c r="M152" s="901"/>
      <c r="N152" s="901"/>
      <c r="O152" s="901"/>
      <c r="P152" s="901"/>
      <c r="Q152" s="901"/>
      <c r="R152" s="901"/>
      <c r="S152" s="732" t="s">
        <v>214</v>
      </c>
    </row>
    <row r="153" spans="1:19" x14ac:dyDescent="0.25">
      <c r="A153" s="787">
        <v>2022</v>
      </c>
      <c r="B153" s="788">
        <f t="shared" ref="B153:B172" si="52">B9*(1-B$31/100)*B131</f>
        <v>3.6506912967003204</v>
      </c>
      <c r="C153" s="789">
        <f t="shared" ref="C153:R153" si="53">C9*(1-C$31/100)*C131</f>
        <v>0.35492832051253109</v>
      </c>
      <c r="D153" s="789">
        <f t="shared" si="53"/>
        <v>18.426690599660088</v>
      </c>
      <c r="E153" s="789">
        <f t="shared" si="53"/>
        <v>5.810383050914929</v>
      </c>
      <c r="F153" s="789">
        <f t="shared" si="53"/>
        <v>14.967546739156855</v>
      </c>
      <c r="G153" s="789">
        <f t="shared" si="53"/>
        <v>5.810383050914929</v>
      </c>
      <c r="H153" s="789">
        <f t="shared" si="53"/>
        <v>5.3453456467346045</v>
      </c>
      <c r="I153" s="789">
        <f t="shared" si="53"/>
        <v>1.6673416041833451</v>
      </c>
      <c r="J153" s="789">
        <f t="shared" si="53"/>
        <v>2.4192799746974027</v>
      </c>
      <c r="K153" s="789">
        <f t="shared" si="53"/>
        <v>1.6673416041833451</v>
      </c>
      <c r="L153" s="789">
        <f t="shared" si="53"/>
        <v>7.1924539788301161</v>
      </c>
      <c r="M153" s="789">
        <f t="shared" si="53"/>
        <v>4.0866215788807487</v>
      </c>
      <c r="N153" s="789">
        <f t="shared" si="53"/>
        <v>5.2308756209673577</v>
      </c>
      <c r="O153" s="789">
        <f t="shared" si="53"/>
        <v>4.0866215788807487</v>
      </c>
      <c r="P153" s="789">
        <f t="shared" si="53"/>
        <v>3.4704155160050458</v>
      </c>
      <c r="Q153" s="789">
        <f t="shared" si="53"/>
        <v>2.628174197549805</v>
      </c>
      <c r="R153" s="799">
        <f t="shared" si="53"/>
        <v>3.7004692701501254</v>
      </c>
      <c r="S153" s="800">
        <f>SUM(B153:R153)</f>
        <v>90.515563628922294</v>
      </c>
    </row>
    <row r="154" spans="1:19" x14ac:dyDescent="0.25">
      <c r="A154" s="791">
        <v>2023</v>
      </c>
      <c r="B154" s="792">
        <f t="shared" si="52"/>
        <v>3.7989332209916196</v>
      </c>
      <c r="C154" s="793">
        <f t="shared" ref="C154:R154" si="54">C10*(1-C$31/100)*C132</f>
        <v>0.36934072981862964</v>
      </c>
      <c r="D154" s="793">
        <f t="shared" si="54"/>
        <v>19.247130858289246</v>
      </c>
      <c r="E154" s="793">
        <f t="shared" si="54"/>
        <v>6.0981400804042201</v>
      </c>
      <c r="F154" s="793">
        <f t="shared" si="54"/>
        <v>15.708808847121269</v>
      </c>
      <c r="G154" s="793">
        <f t="shared" si="54"/>
        <v>6.0981400804042201</v>
      </c>
      <c r="H154" s="793">
        <f t="shared" si="54"/>
        <v>5.5491046277119045</v>
      </c>
      <c r="I154" s="793">
        <f t="shared" si="54"/>
        <v>1.7338325227588511</v>
      </c>
      <c r="J154" s="793">
        <f t="shared" si="54"/>
        <v>2.5255245926223462</v>
      </c>
      <c r="K154" s="793">
        <f t="shared" si="54"/>
        <v>1.7405642462667519</v>
      </c>
      <c r="L154" s="793">
        <f t="shared" si="54"/>
        <v>7.5083163564448121</v>
      </c>
      <c r="M154" s="793">
        <f t="shared" si="54"/>
        <v>4.2660888388890976</v>
      </c>
      <c r="N154" s="793">
        <f t="shared" si="54"/>
        <v>5.4605937137780449</v>
      </c>
      <c r="O154" s="793">
        <f t="shared" si="54"/>
        <v>4.2660888388890976</v>
      </c>
      <c r="P154" s="793">
        <f t="shared" si="54"/>
        <v>3.6146451510895119</v>
      </c>
      <c r="Q154" s="793">
        <f t="shared" si="54"/>
        <v>2.7449718995502037</v>
      </c>
      <c r="R154" s="801">
        <f t="shared" si="54"/>
        <v>3.8649204345666863</v>
      </c>
      <c r="S154" s="802">
        <f t="shared" ref="S154:S172" si="55">SUM(B154:R154)</f>
        <v>94.595145039596531</v>
      </c>
    </row>
    <row r="155" spans="1:19" x14ac:dyDescent="0.25">
      <c r="A155" s="791">
        <v>2024</v>
      </c>
      <c r="B155" s="792">
        <f t="shared" si="52"/>
        <v>3.9475361040641981</v>
      </c>
      <c r="C155" s="793">
        <f t="shared" ref="C155:R155" si="56">C11*(1-C$31/100)*C133</f>
        <v>0.38378823233957482</v>
      </c>
      <c r="D155" s="793">
        <f t="shared" si="56"/>
        <v>20.074938059781658</v>
      </c>
      <c r="E155" s="793">
        <f t="shared" si="56"/>
        <v>6.3926737959259761</v>
      </c>
      <c r="F155" s="793">
        <f t="shared" si="56"/>
        <v>16.467527698305311</v>
      </c>
      <c r="G155" s="793">
        <f t="shared" si="56"/>
        <v>6.3926737959259761</v>
      </c>
      <c r="H155" s="793">
        <f t="shared" si="56"/>
        <v>5.754035192184503</v>
      </c>
      <c r="I155" s="793">
        <f t="shared" si="56"/>
        <v>1.8007472729406522</v>
      </c>
      <c r="J155" s="793">
        <f t="shared" si="56"/>
        <v>2.6325287780357076</v>
      </c>
      <c r="K155" s="793">
        <f t="shared" si="56"/>
        <v>1.8143103740516364</v>
      </c>
      <c r="L155" s="793">
        <f t="shared" si="56"/>
        <v>7.8264369076737266</v>
      </c>
      <c r="M155" s="793">
        <f t="shared" si="56"/>
        <v>4.4468391520873451</v>
      </c>
      <c r="N155" s="793">
        <f t="shared" si="56"/>
        <v>5.6919541146718009</v>
      </c>
      <c r="O155" s="793">
        <f t="shared" si="56"/>
        <v>4.4468391520873451</v>
      </c>
      <c r="P155" s="793">
        <f t="shared" si="56"/>
        <v>3.7590216584133955</v>
      </c>
      <c r="Q155" s="793">
        <f t="shared" si="56"/>
        <v>2.8619141220457887</v>
      </c>
      <c r="R155" s="801">
        <f t="shared" si="56"/>
        <v>4.02957508384047</v>
      </c>
      <c r="S155" s="802">
        <f t="shared" si="55"/>
        <v>98.723339494375054</v>
      </c>
    </row>
    <row r="156" spans="1:19" x14ac:dyDescent="0.25">
      <c r="A156" s="791">
        <v>2025</v>
      </c>
      <c r="B156" s="792">
        <f t="shared" si="52"/>
        <v>4.0965734231062401</v>
      </c>
      <c r="C156" s="793">
        <f t="shared" ref="C156:R156" si="57">C12*(1-C$31/100)*C134</f>
        <v>0.39827797169088441</v>
      </c>
      <c r="D156" s="793">
        <f t="shared" si="57"/>
        <v>20.911726989724375</v>
      </c>
      <c r="E156" s="793">
        <f t="shared" si="57"/>
        <v>6.6955697540808341</v>
      </c>
      <c r="F156" s="793">
        <f t="shared" si="57"/>
        <v>17.247787686512229</v>
      </c>
      <c r="G156" s="793">
        <f t="shared" si="57"/>
        <v>6.6955697540808341</v>
      </c>
      <c r="H156" s="793">
        <f t="shared" si="57"/>
        <v>5.9603577848899993</v>
      </c>
      <c r="I156" s="793">
        <f t="shared" si="57"/>
        <v>1.8681692875763398</v>
      </c>
      <c r="J156" s="793">
        <f t="shared" si="57"/>
        <v>2.7404576471629625</v>
      </c>
      <c r="K156" s="793">
        <f t="shared" si="57"/>
        <v>1.8886937838555553</v>
      </c>
      <c r="L156" s="793">
        <f t="shared" si="57"/>
        <v>8.1473065185925915</v>
      </c>
      <c r="M156" s="793">
        <f t="shared" si="57"/>
        <v>4.6291514310185189</v>
      </c>
      <c r="N156" s="793">
        <f t="shared" si="57"/>
        <v>5.9253138317037033</v>
      </c>
      <c r="O156" s="793">
        <f t="shared" si="57"/>
        <v>4.6291514310185189</v>
      </c>
      <c r="P156" s="793">
        <f t="shared" si="57"/>
        <v>3.9035758169114012</v>
      </c>
      <c r="Q156" s="793">
        <f t="shared" si="57"/>
        <v>2.9790333072377737</v>
      </c>
      <c r="R156" s="801">
        <f t="shared" si="57"/>
        <v>4.1944788965907849</v>
      </c>
      <c r="S156" s="802">
        <f t="shared" si="55"/>
        <v>102.91119531575353</v>
      </c>
    </row>
    <row r="157" spans="1:19" x14ac:dyDescent="0.25">
      <c r="A157" s="791">
        <v>2026</v>
      </c>
      <c r="B157" s="792">
        <f t="shared" si="52"/>
        <v>4.2461300853216635</v>
      </c>
      <c r="C157" s="793">
        <f t="shared" ref="C157:R157" si="58">C13*(1-C$31/100)*C135</f>
        <v>0.41281820273960607</v>
      </c>
      <c r="D157" s="793">
        <f t="shared" si="58"/>
        <v>21.759382132243729</v>
      </c>
      <c r="E157" s="793">
        <f t="shared" si="58"/>
        <v>7.0086954119886737</v>
      </c>
      <c r="F157" s="793">
        <f t="shared" si="58"/>
        <v>18.054399381282824</v>
      </c>
      <c r="G157" s="793">
        <f t="shared" si="58"/>
        <v>7.0086954119886737</v>
      </c>
      <c r="H157" s="793">
        <f t="shared" si="58"/>
        <v>6.1683246396934654</v>
      </c>
      <c r="I157" s="793">
        <f t="shared" si="58"/>
        <v>1.9361945663170048</v>
      </c>
      <c r="J157" s="793">
        <f t="shared" si="58"/>
        <v>2.8495036749167482</v>
      </c>
      <c r="K157" s="793">
        <f t="shared" si="58"/>
        <v>1.9638471273074882</v>
      </c>
      <c r="L157" s="793">
        <f t="shared" si="58"/>
        <v>8.4714974119146564</v>
      </c>
      <c r="M157" s="793">
        <f t="shared" si="58"/>
        <v>4.8133508022242371</v>
      </c>
      <c r="N157" s="793">
        <f t="shared" si="58"/>
        <v>6.1610890268470229</v>
      </c>
      <c r="O157" s="793">
        <f t="shared" si="58"/>
        <v>4.8133508022242371</v>
      </c>
      <c r="P157" s="793">
        <f t="shared" si="58"/>
        <v>4.0483433290965856</v>
      </c>
      <c r="Q157" s="793">
        <f t="shared" si="58"/>
        <v>3.0963674410558752</v>
      </c>
      <c r="R157" s="801">
        <f t="shared" si="58"/>
        <v>4.359685357006672</v>
      </c>
      <c r="S157" s="802">
        <f t="shared" si="55"/>
        <v>107.17167480416914</v>
      </c>
    </row>
    <row r="158" spans="1:19" x14ac:dyDescent="0.25">
      <c r="A158" s="791">
        <v>2027</v>
      </c>
      <c r="B158" s="792">
        <f t="shared" si="52"/>
        <v>4.3963036984531083</v>
      </c>
      <c r="C158" s="793">
        <f t="shared" ref="C158:R158" si="59">C14*(1-C$31/100)*C136</f>
        <v>0.42741841512738549</v>
      </c>
      <c r="D158" s="793">
        <f t="shared" si="59"/>
        <v>22.62008977074343</v>
      </c>
      <c r="E158" s="793">
        <f t="shared" si="59"/>
        <v>7.3342357552118456</v>
      </c>
      <c r="F158" s="793">
        <f t="shared" si="59"/>
        <v>18.89299130542571</v>
      </c>
      <c r="G158" s="793">
        <f t="shared" si="59"/>
        <v>7.3342357552118456</v>
      </c>
      <c r="H158" s="793">
        <f t="shared" si="59"/>
        <v>6.3782230640486803</v>
      </c>
      <c r="I158" s="793">
        <f t="shared" si="59"/>
        <v>2.004933029745338</v>
      </c>
      <c r="J158" s="793">
        <f t="shared" si="59"/>
        <v>2.9598899264267002</v>
      </c>
      <c r="K158" s="793">
        <f t="shared" si="59"/>
        <v>2.0399241384832663</v>
      </c>
      <c r="L158" s="793">
        <f t="shared" si="59"/>
        <v>8.7996727542415414</v>
      </c>
      <c r="M158" s="793">
        <f t="shared" si="59"/>
        <v>4.9998140649099669</v>
      </c>
      <c r="N158" s="793">
        <f t="shared" si="59"/>
        <v>6.3997620030847573</v>
      </c>
      <c r="O158" s="793">
        <f t="shared" si="59"/>
        <v>4.9998140649099669</v>
      </c>
      <c r="P158" s="793">
        <f t="shared" si="59"/>
        <v>4.1933653832711437</v>
      </c>
      <c r="Q158" s="793">
        <f t="shared" si="59"/>
        <v>3.2139607276460636</v>
      </c>
      <c r="R158" s="801">
        <f t="shared" si="59"/>
        <v>4.5252567045256571</v>
      </c>
      <c r="S158" s="802">
        <f t="shared" si="55"/>
        <v>111.51989056146641</v>
      </c>
    </row>
    <row r="159" spans="1:19" x14ac:dyDescent="0.25">
      <c r="A159" s="791">
        <v>2028</v>
      </c>
      <c r="B159" s="792">
        <f t="shared" si="52"/>
        <v>4.54720593020199</v>
      </c>
      <c r="C159" s="793">
        <f t="shared" ref="C159:R159" si="60">C15*(1-C$31/100)*C137</f>
        <v>0.44208946543630451</v>
      </c>
      <c r="D159" s="793">
        <f t="shared" si="60"/>
        <v>23.496372487676108</v>
      </c>
      <c r="E159" s="793">
        <f t="shared" si="60"/>
        <v>7.6747317464072244</v>
      </c>
      <c r="F159" s="793">
        <f t="shared" si="60"/>
        <v>19.770108978745007</v>
      </c>
      <c r="G159" s="793">
        <f t="shared" si="60"/>
        <v>7.6747317464072244</v>
      </c>
      <c r="H159" s="793">
        <f t="shared" si="60"/>
        <v>6.5903789376030169</v>
      </c>
      <c r="I159" s="793">
        <f t="shared" si="60"/>
        <v>2.0745099654501424</v>
      </c>
      <c r="J159" s="793">
        <f t="shared" si="60"/>
        <v>3.0718735283038758</v>
      </c>
      <c r="K159" s="793">
        <f t="shared" si="60"/>
        <v>2.1171020262634817</v>
      </c>
      <c r="L159" s="793">
        <f t="shared" si="60"/>
        <v>9.132596976038549</v>
      </c>
      <c r="M159" s="793">
        <f t="shared" si="60"/>
        <v>5.1889755545673584</v>
      </c>
      <c r="N159" s="793">
        <f t="shared" si="60"/>
        <v>6.641888709846218</v>
      </c>
      <c r="O159" s="793">
        <f t="shared" si="60"/>
        <v>5.1889755545673584</v>
      </c>
      <c r="P159" s="793">
        <f t="shared" si="60"/>
        <v>4.3386892561081032</v>
      </c>
      <c r="Q159" s="793">
        <f t="shared" si="60"/>
        <v>3.3318643153418539</v>
      </c>
      <c r="R159" s="801">
        <f t="shared" si="60"/>
        <v>4.69126495600133</v>
      </c>
      <c r="S159" s="802">
        <f t="shared" si="55"/>
        <v>115.97336013496516</v>
      </c>
    </row>
    <row r="160" spans="1:19" x14ac:dyDescent="0.25">
      <c r="A160" s="791">
        <v>2029</v>
      </c>
      <c r="B160" s="792">
        <f t="shared" si="52"/>
        <v>4.6989639593602686</v>
      </c>
      <c r="C160" s="793">
        <f t="shared" ref="C160:R160" si="61">C16*(1-C$31/100)*C138</f>
        <v>0.45684371827113712</v>
      </c>
      <c r="D160" s="793">
        <f t="shared" si="61"/>
        <v>24.391126144291736</v>
      </c>
      <c r="E160" s="793">
        <f t="shared" si="61"/>
        <v>8.0331216953123992</v>
      </c>
      <c r="F160" s="793">
        <f t="shared" si="61"/>
        <v>20.693321487124738</v>
      </c>
      <c r="G160" s="793">
        <f t="shared" si="61"/>
        <v>8.0331216953123992</v>
      </c>
      <c r="H160" s="793">
        <f t="shared" si="61"/>
        <v>6.8051604312788383</v>
      </c>
      <c r="I160" s="793">
        <f t="shared" si="61"/>
        <v>2.1450675688752781</v>
      </c>
      <c r="J160" s="793">
        <f t="shared" si="61"/>
        <v>3.1857493876711755</v>
      </c>
      <c r="K160" s="793">
        <f t="shared" si="61"/>
        <v>2.1955840374490534</v>
      </c>
      <c r="L160" s="793">
        <f t="shared" si="61"/>
        <v>9.4711468282116034</v>
      </c>
      <c r="M160" s="793">
        <f t="shared" si="61"/>
        <v>5.3813334251202303</v>
      </c>
      <c r="N160" s="793">
        <f t="shared" si="61"/>
        <v>6.8881067841538934</v>
      </c>
      <c r="O160" s="793">
        <f t="shared" si="61"/>
        <v>5.3813334251202303</v>
      </c>
      <c r="P160" s="793">
        <f t="shared" si="61"/>
        <v>4.4843689569145155</v>
      </c>
      <c r="Q160" s="793">
        <f t="shared" si="61"/>
        <v>3.4501370758918726</v>
      </c>
      <c r="R160" s="801">
        <f t="shared" si="61"/>
        <v>4.8577930028557574</v>
      </c>
      <c r="S160" s="802">
        <f t="shared" si="55"/>
        <v>120.55227962321513</v>
      </c>
    </row>
    <row r="161" spans="1:19" x14ac:dyDescent="0.25">
      <c r="A161" s="791">
        <v>2030</v>
      </c>
      <c r="B161" s="792">
        <f t="shared" si="52"/>
        <v>4.8517220214572001</v>
      </c>
      <c r="C161" s="793">
        <f t="shared" ref="C161:R161" si="62">C17*(1-C$31/100)*C139</f>
        <v>0.47169519653056108</v>
      </c>
      <c r="D161" s="793">
        <f t="shared" si="62"/>
        <v>25.307659420957339</v>
      </c>
      <c r="E161" s="793">
        <f t="shared" si="62"/>
        <v>8.4127856502139338</v>
      </c>
      <c r="F161" s="793">
        <f t="shared" si="62"/>
        <v>21.671335834951091</v>
      </c>
      <c r="G161" s="793">
        <f t="shared" si="62"/>
        <v>8.4127856502139338</v>
      </c>
      <c r="H161" s="793">
        <f t="shared" si="62"/>
        <v>7.0229819531400537</v>
      </c>
      <c r="I161" s="793">
        <f t="shared" si="62"/>
        <v>2.2167665817599005</v>
      </c>
      <c r="J161" s="793">
        <f t="shared" si="62"/>
        <v>3.301854166956828</v>
      </c>
      <c r="K161" s="793">
        <f t="shared" si="62"/>
        <v>2.2756021961459219</v>
      </c>
      <c r="L161" s="793">
        <f t="shared" si="62"/>
        <v>9.8163231990608395</v>
      </c>
      <c r="M161" s="793">
        <f t="shared" si="62"/>
        <v>5.5774563631027503</v>
      </c>
      <c r="N161" s="793">
        <f t="shared" si="62"/>
        <v>7.1391441447715192</v>
      </c>
      <c r="O161" s="793">
        <f t="shared" si="62"/>
        <v>5.5774563631027503</v>
      </c>
      <c r="P161" s="793">
        <f t="shared" si="62"/>
        <v>4.6304659148813663</v>
      </c>
      <c r="Q161" s="793">
        <f t="shared" si="62"/>
        <v>3.56884643870869</v>
      </c>
      <c r="R161" s="801">
        <f t="shared" si="62"/>
        <v>5.0249357857018353</v>
      </c>
      <c r="S161" s="802">
        <f t="shared" si="55"/>
        <v>125.27981688165656</v>
      </c>
    </row>
    <row r="162" spans="1:19" x14ac:dyDescent="0.25">
      <c r="A162" s="791">
        <v>2031</v>
      </c>
      <c r="B162" s="792">
        <f t="shared" si="52"/>
        <v>5.0056430517132968</v>
      </c>
      <c r="C162" s="793">
        <f t="shared" ref="C162:R162" si="63">C18*(1-C$31/100)*C140</f>
        <v>0.48665974113879273</v>
      </c>
      <c r="D162" s="793">
        <f t="shared" si="63"/>
        <v>26.249735998307408</v>
      </c>
      <c r="E162" s="793">
        <f t="shared" si="63"/>
        <v>8.817592910607269</v>
      </c>
      <c r="F162" s="793">
        <f t="shared" si="63"/>
        <v>22.71411933772432</v>
      </c>
      <c r="G162" s="793">
        <f t="shared" si="63"/>
        <v>8.817592910607269</v>
      </c>
      <c r="H162" s="793">
        <f t="shared" si="63"/>
        <v>7.2443083273294766</v>
      </c>
      <c r="I162" s="793">
        <f t="shared" si="63"/>
        <v>2.2897880309761232</v>
      </c>
      <c r="J162" s="793">
        <f t="shared" si="63"/>
        <v>3.4205705224149305</v>
      </c>
      <c r="K162" s="793">
        <f t="shared" si="63"/>
        <v>2.3574202249075871</v>
      </c>
      <c r="L162" s="793">
        <f t="shared" si="63"/>
        <v>10.169263715287631</v>
      </c>
      <c r="M162" s="793">
        <f t="shared" si="63"/>
        <v>5.7779907473225185</v>
      </c>
      <c r="N162" s="793">
        <f t="shared" si="63"/>
        <v>7.395828156572823</v>
      </c>
      <c r="O162" s="793">
        <f t="shared" si="63"/>
        <v>5.7779907473225185</v>
      </c>
      <c r="P162" s="793">
        <f t="shared" si="63"/>
        <v>4.77704971062012</v>
      </c>
      <c r="Q162" s="793">
        <f t="shared" si="63"/>
        <v>3.6880692818963814</v>
      </c>
      <c r="R162" s="801">
        <f t="shared" si="63"/>
        <v>5.1928015489101051</v>
      </c>
      <c r="S162" s="802">
        <f t="shared" si="55"/>
        <v>130.18242496365858</v>
      </c>
    </row>
    <row r="163" spans="1:19" x14ac:dyDescent="0.25">
      <c r="A163" s="791">
        <v>2032</v>
      </c>
      <c r="B163" s="792">
        <f t="shared" si="52"/>
        <v>5.1609104280831977</v>
      </c>
      <c r="C163" s="793">
        <f t="shared" ref="C163:R163" si="64">C19*(1-C$31/100)*C141</f>
        <v>0.50175518050808865</v>
      </c>
      <c r="D163" s="793">
        <f t="shared" si="64"/>
        <v>27.221619459162273</v>
      </c>
      <c r="E163" s="793">
        <f t="shared" si="64"/>
        <v>9.2519527603372609</v>
      </c>
      <c r="F163" s="793">
        <f t="shared" si="64"/>
        <v>23.833030310628786</v>
      </c>
      <c r="G163" s="793">
        <f t="shared" si="64"/>
        <v>9.2519527603372609</v>
      </c>
      <c r="H163" s="793">
        <f t="shared" si="64"/>
        <v>7.469659212340102</v>
      </c>
      <c r="I163" s="793">
        <f t="shared" si="64"/>
        <v>2.3643350705598718</v>
      </c>
      <c r="J163" s="793">
        <f t="shared" si="64"/>
        <v>3.5423316143053212</v>
      </c>
      <c r="K163" s="793">
        <f t="shared" si="64"/>
        <v>2.441336653102316</v>
      </c>
      <c r="L163" s="793">
        <f t="shared" si="64"/>
        <v>10.531256150637441</v>
      </c>
      <c r="M163" s="793">
        <f t="shared" si="64"/>
        <v>5.9836682674076371</v>
      </c>
      <c r="N163" s="793">
        <f t="shared" si="64"/>
        <v>7.6590953822817758</v>
      </c>
      <c r="O163" s="793">
        <f t="shared" si="64"/>
        <v>5.9836682674076371</v>
      </c>
      <c r="P163" s="793">
        <f t="shared" si="64"/>
        <v>4.9241988532808554</v>
      </c>
      <c r="Q163" s="793">
        <f t="shared" si="64"/>
        <v>3.807892881807152</v>
      </c>
      <c r="R163" s="801">
        <f t="shared" si="64"/>
        <v>5.3615131775844702</v>
      </c>
      <c r="S163" s="802">
        <f t="shared" si="55"/>
        <v>135.29017642977146</v>
      </c>
    </row>
    <row r="164" spans="1:19" x14ac:dyDescent="0.25">
      <c r="A164" s="791">
        <v>2033</v>
      </c>
      <c r="B164" s="792">
        <f t="shared" si="52"/>
        <v>5.3177298171589023</v>
      </c>
      <c r="C164" s="793">
        <f t="shared" ref="C164:R164" si="65">C20*(1-C$31/100)*C142</f>
        <v>0.51700151000155992</v>
      </c>
      <c r="D164" s="793">
        <f t="shared" si="65"/>
        <v>28.228120990841589</v>
      </c>
      <c r="E164" s="793">
        <f t="shared" si="65"/>
        <v>9.7208685201039575</v>
      </c>
      <c r="F164" s="793">
        <f t="shared" si="65"/>
        <v>25.040957307787792</v>
      </c>
      <c r="G164" s="793">
        <f t="shared" si="65"/>
        <v>9.7208685201039575</v>
      </c>
      <c r="H164" s="793">
        <f t="shared" si="65"/>
        <v>7.6996137648618221</v>
      </c>
      <c r="I164" s="793">
        <f t="shared" si="65"/>
        <v>2.4406349297206913</v>
      </c>
      <c r="J164" s="793">
        <f t="shared" si="65"/>
        <v>3.6676258966344348</v>
      </c>
      <c r="K164" s="793">
        <f t="shared" si="65"/>
        <v>2.5276881179507589</v>
      </c>
      <c r="L164" s="793">
        <f t="shared" si="65"/>
        <v>10.90375266566994</v>
      </c>
      <c r="M164" s="793">
        <f t="shared" si="65"/>
        <v>6.1953140145851942</v>
      </c>
      <c r="N164" s="793">
        <f t="shared" si="65"/>
        <v>7.9300019386690472</v>
      </c>
      <c r="O164" s="793">
        <f t="shared" si="65"/>
        <v>6.1953140145851942</v>
      </c>
      <c r="P164" s="793">
        <f t="shared" si="65"/>
        <v>5.072001604541998</v>
      </c>
      <c r="Q164" s="793">
        <f t="shared" si="65"/>
        <v>3.9284159228703923</v>
      </c>
      <c r="R164" s="801">
        <f t="shared" si="65"/>
        <v>5.5312096194015119</v>
      </c>
      <c r="S164" s="802">
        <f t="shared" si="55"/>
        <v>140.63711915548876</v>
      </c>
    </row>
    <row r="165" spans="1:19" x14ac:dyDescent="0.25">
      <c r="A165" s="791">
        <v>2034</v>
      </c>
      <c r="B165" s="792">
        <f t="shared" si="52"/>
        <v>5.4763311256949727</v>
      </c>
      <c r="C165" s="793">
        <f t="shared" ref="C165:R165" si="66">C21*(1-C$31/100)*C143</f>
        <v>0.53242108166478896</v>
      </c>
      <c r="D165" s="793">
        <f t="shared" si="66"/>
        <v>29.274649967200798</v>
      </c>
      <c r="E165" s="793">
        <f t="shared" si="66"/>
        <v>10.229995017829259</v>
      </c>
      <c r="F165" s="793">
        <f t="shared" si="66"/>
        <v>26.352467165928168</v>
      </c>
      <c r="G165" s="793">
        <f t="shared" si="66"/>
        <v>10.229995017829259</v>
      </c>
      <c r="H165" s="793">
        <f t="shared" si="66"/>
        <v>7.9348155554241382</v>
      </c>
      <c r="I165" s="793">
        <f t="shared" si="66"/>
        <v>2.5189409696065872</v>
      </c>
      <c r="J165" s="793">
        <f t="shared" si="66"/>
        <v>3.7970021943292931</v>
      </c>
      <c r="K165" s="793">
        <f t="shared" si="66"/>
        <v>2.6168528636593775</v>
      </c>
      <c r="L165" s="793">
        <f t="shared" si="66"/>
        <v>11.288384902060061</v>
      </c>
      <c r="M165" s="793">
        <f t="shared" si="66"/>
        <v>6.4138550579886706</v>
      </c>
      <c r="N165" s="793">
        <f t="shared" si="66"/>
        <v>8.2097344742254972</v>
      </c>
      <c r="O165" s="793">
        <f t="shared" si="66"/>
        <v>6.4138550579886706</v>
      </c>
      <c r="P165" s="793">
        <f t="shared" si="66"/>
        <v>5.2205568507570499</v>
      </c>
      <c r="Q165" s="793">
        <f t="shared" si="66"/>
        <v>4.0497495694308974</v>
      </c>
      <c r="R165" s="801">
        <f t="shared" si="66"/>
        <v>5.7020473937587033</v>
      </c>
      <c r="S165" s="802">
        <f t="shared" si="55"/>
        <v>146.26165426537619</v>
      </c>
    </row>
    <row r="166" spans="1:19" x14ac:dyDescent="0.25">
      <c r="A166" s="791">
        <v>2035</v>
      </c>
      <c r="B166" s="792">
        <f t="shared" si="52"/>
        <v>5.6369705605077511</v>
      </c>
      <c r="C166" s="793">
        <f t="shared" ref="C166:R166" si="67">C22*(1-C$31/100)*C144</f>
        <v>0.54803880449380904</v>
      </c>
      <c r="D166" s="793">
        <f t="shared" si="67"/>
        <v>30.367267489430002</v>
      </c>
      <c r="E166" s="793">
        <f t="shared" si="67"/>
        <v>10.785699575005099</v>
      </c>
      <c r="F166" s="793">
        <f t="shared" si="67"/>
        <v>27.783962105213131</v>
      </c>
      <c r="G166" s="793">
        <f t="shared" si="67"/>
        <v>10.785699575005099</v>
      </c>
      <c r="H166" s="793">
        <f t="shared" si="67"/>
        <v>8.1759777420351121</v>
      </c>
      <c r="I166" s="793">
        <f t="shared" si="67"/>
        <v>2.5995348515906227</v>
      </c>
      <c r="J166" s="793">
        <f t="shared" si="67"/>
        <v>3.9310750756883359</v>
      </c>
      <c r="K166" s="793">
        <f t="shared" si="67"/>
        <v>2.7092544440554747</v>
      </c>
      <c r="L166" s="793">
        <f t="shared" si="67"/>
        <v>11.686979954749106</v>
      </c>
      <c r="M166" s="793">
        <f t="shared" si="67"/>
        <v>6.640329519743811</v>
      </c>
      <c r="N166" s="793">
        <f t="shared" si="67"/>
        <v>8.4996217852720779</v>
      </c>
      <c r="O166" s="793">
        <f t="shared" si="67"/>
        <v>6.640329519743811</v>
      </c>
      <c r="P166" s="793">
        <f t="shared" si="67"/>
        <v>5.3699750245391167</v>
      </c>
      <c r="Q166" s="793">
        <f t="shared" si="67"/>
        <v>4.1720186013265748</v>
      </c>
      <c r="R166" s="801">
        <f t="shared" si="67"/>
        <v>5.8742021906678161</v>
      </c>
      <c r="S166" s="802">
        <f t="shared" si="55"/>
        <v>152.20693681906675</v>
      </c>
    </row>
    <row r="167" spans="1:19" x14ac:dyDescent="0.25">
      <c r="A167" s="791">
        <v>2036</v>
      </c>
      <c r="B167" s="792">
        <f t="shared" si="52"/>
        <v>5.7999327994914358</v>
      </c>
      <c r="C167" s="793">
        <f t="shared" ref="C167:R167" si="68">C23*(1-C$31/100)*C145</f>
        <v>0.56388235550611177</v>
      </c>
      <c r="D167" s="793">
        <f t="shared" si="68"/>
        <v>31.512742964375462</v>
      </c>
      <c r="E167" s="793">
        <f t="shared" si="68"/>
        <v>11.395126606782082</v>
      </c>
      <c r="F167" s="793">
        <f t="shared" si="68"/>
        <v>29.35384613907064</v>
      </c>
      <c r="G167" s="793">
        <f t="shared" si="68"/>
        <v>11.395126606782082</v>
      </c>
      <c r="H167" s="793">
        <f t="shared" si="68"/>
        <v>8.423888507997086</v>
      </c>
      <c r="I167" s="793">
        <f t="shared" si="68"/>
        <v>2.6827288198369352</v>
      </c>
      <c r="J167" s="793">
        <f t="shared" si="68"/>
        <v>4.0705305279252126</v>
      </c>
      <c r="K167" s="793">
        <f t="shared" si="68"/>
        <v>2.8053656341106192</v>
      </c>
      <c r="L167" s="793">
        <f t="shared" si="68"/>
        <v>12.101577245183064</v>
      </c>
      <c r="M167" s="793">
        <f t="shared" si="68"/>
        <v>6.8758961620358319</v>
      </c>
      <c r="N167" s="793">
        <f t="shared" si="68"/>
        <v>8.8011470874058642</v>
      </c>
      <c r="O167" s="793">
        <f t="shared" si="68"/>
        <v>6.8758961620358319</v>
      </c>
      <c r="P167" s="793">
        <f t="shared" si="68"/>
        <v>5.5203790770597072</v>
      </c>
      <c r="Q167" s="793">
        <f t="shared" si="68"/>
        <v>4.2953626149297159</v>
      </c>
      <c r="R167" s="801">
        <f t="shared" si="68"/>
        <v>6.0478705618210391</v>
      </c>
      <c r="S167" s="802">
        <f t="shared" si="55"/>
        <v>158.52129987234875</v>
      </c>
    </row>
    <row r="168" spans="1:19" x14ac:dyDescent="0.25">
      <c r="A168" s="791">
        <v>2037</v>
      </c>
      <c r="B168" s="792">
        <f t="shared" si="52"/>
        <v>5.965533276484873</v>
      </c>
      <c r="C168" s="793">
        <f t="shared" ref="C168:R168" si="69">C24*(1-C$31/100)*C146</f>
        <v>0.57998240188047367</v>
      </c>
      <c r="D168" s="793">
        <f t="shared" si="69"/>
        <v>32.718613798874394</v>
      </c>
      <c r="E168" s="793">
        <f t="shared" si="69"/>
        <v>12.066265933208133</v>
      </c>
      <c r="F168" s="793">
        <f t="shared" si="69"/>
        <v>31.082701043944144</v>
      </c>
      <c r="G168" s="793">
        <f t="shared" si="69"/>
        <v>12.066265933208133</v>
      </c>
      <c r="H168" s="793">
        <f t="shared" si="69"/>
        <v>8.6794167700606728</v>
      </c>
      <c r="I168" s="793">
        <f t="shared" si="69"/>
        <v>2.7688681008950233</v>
      </c>
      <c r="J168" s="793">
        <f t="shared" si="69"/>
        <v>4.2161319435950579</v>
      </c>
      <c r="K168" s="793">
        <f t="shared" si="69"/>
        <v>2.9057125557209185</v>
      </c>
      <c r="L168" s="793">
        <f t="shared" si="69"/>
        <v>12.534446318796117</v>
      </c>
      <c r="M168" s="793">
        <f t="shared" si="69"/>
        <v>7.1218444993159764</v>
      </c>
      <c r="N168" s="793">
        <f t="shared" si="69"/>
        <v>9.1159609591244486</v>
      </c>
      <c r="O168" s="793">
        <f t="shared" si="69"/>
        <v>7.1218444993159764</v>
      </c>
      <c r="P168" s="793">
        <f t="shared" si="69"/>
        <v>5.6719055023339839</v>
      </c>
      <c r="Q168" s="793">
        <f t="shared" si="69"/>
        <v>4.4199372913699442</v>
      </c>
      <c r="R168" s="801">
        <f t="shared" si="69"/>
        <v>6.2232717062488812</v>
      </c>
      <c r="S168" s="802">
        <f t="shared" si="55"/>
        <v>165.25870253437711</v>
      </c>
    </row>
    <row r="169" spans="1:19" x14ac:dyDescent="0.25">
      <c r="A169" s="791">
        <v>2038</v>
      </c>
      <c r="B169" s="792">
        <f t="shared" si="52"/>
        <v>6.134120582714286</v>
      </c>
      <c r="C169" s="793">
        <f t="shared" ref="C169:R169" si="70">C25*(1-C$31/100)*C147</f>
        <v>0.59637283443055555</v>
      </c>
      <c r="D169" s="793">
        <f t="shared" si="70"/>
        <v>33.993248288332232</v>
      </c>
      <c r="E169" s="793">
        <f t="shared" si="70"/>
        <v>12.808024898688892</v>
      </c>
      <c r="F169" s="793">
        <f t="shared" si="70"/>
        <v>32.993472139022586</v>
      </c>
      <c r="G169" s="793">
        <f t="shared" si="70"/>
        <v>12.808024898688892</v>
      </c>
      <c r="H169" s="793">
        <f t="shared" si="70"/>
        <v>8.9435181630598226</v>
      </c>
      <c r="I169" s="793">
        <f t="shared" si="70"/>
        <v>2.8583334230626249</v>
      </c>
      <c r="J169" s="793">
        <f t="shared" si="70"/>
        <v>4.3687264256670035</v>
      </c>
      <c r="K169" s="793">
        <f t="shared" si="70"/>
        <v>3.010879023094827</v>
      </c>
      <c r="L169" s="793">
        <f t="shared" si="70"/>
        <v>12.988105589820822</v>
      </c>
      <c r="M169" s="793">
        <f t="shared" si="70"/>
        <v>7.3796054487618319</v>
      </c>
      <c r="N169" s="793">
        <f t="shared" si="70"/>
        <v>9.4458949744151433</v>
      </c>
      <c r="O169" s="793">
        <f t="shared" si="70"/>
        <v>7.3796054487618319</v>
      </c>
      <c r="P169" s="793">
        <f t="shared" si="70"/>
        <v>5.824705414760543</v>
      </c>
      <c r="Q169" s="793">
        <f t="shared" si="70"/>
        <v>4.5459157336511389</v>
      </c>
      <c r="R169" s="801">
        <f t="shared" si="70"/>
        <v>6.4006493529808033</v>
      </c>
      <c r="S169" s="802">
        <f t="shared" si="55"/>
        <v>172.47920263991378</v>
      </c>
    </row>
    <row r="170" spans="1:19" x14ac:dyDescent="0.25">
      <c r="A170" s="791">
        <v>2039</v>
      </c>
      <c r="B170" s="792">
        <f t="shared" si="52"/>
        <v>6.3060789875287186</v>
      </c>
      <c r="C170" s="793">
        <f t="shared" ref="C170:R170" si="71">C26*(1-C$31/100)*C148</f>
        <v>0.61309101267640309</v>
      </c>
      <c r="D170" s="793">
        <f t="shared" si="71"/>
        <v>35.345911777518531</v>
      </c>
      <c r="E170" s="793">
        <f t="shared" si="71"/>
        <v>13.630304396414733</v>
      </c>
      <c r="F170" s="793">
        <f t="shared" si="71"/>
        <v>35.111664125164353</v>
      </c>
      <c r="G170" s="793">
        <f t="shared" si="71"/>
        <v>13.630304396414733</v>
      </c>
      <c r="H170" s="793">
        <f t="shared" si="71"/>
        <v>9.2172413071528787</v>
      </c>
      <c r="I170" s="793">
        <f t="shared" si="71"/>
        <v>2.9515436582492378</v>
      </c>
      <c r="J170" s="793">
        <f t="shared" si="71"/>
        <v>4.5292514189816311</v>
      </c>
      <c r="K170" s="793">
        <f t="shared" si="71"/>
        <v>3.1215111130819349</v>
      </c>
      <c r="L170" s="793">
        <f t="shared" si="71"/>
        <v>13.465342056431876</v>
      </c>
      <c r="M170" s="793">
        <f t="shared" si="71"/>
        <v>7.6507625320635677</v>
      </c>
      <c r="N170" s="793">
        <f t="shared" si="71"/>
        <v>9.7929760410413653</v>
      </c>
      <c r="O170" s="793">
        <f t="shared" si="71"/>
        <v>7.6507625320635677</v>
      </c>
      <c r="P170" s="793">
        <f t="shared" si="71"/>
        <v>5.9789456811798649</v>
      </c>
      <c r="Q170" s="793">
        <f t="shared" si="71"/>
        <v>4.6734898743689888</v>
      </c>
      <c r="R170" s="801">
        <f t="shared" si="71"/>
        <v>6.5802737431115359</v>
      </c>
      <c r="S170" s="802">
        <f t="shared" si="55"/>
        <v>180.24945465344388</v>
      </c>
    </row>
    <row r="171" spans="1:19" x14ac:dyDescent="0.25">
      <c r="A171" s="791">
        <v>2040</v>
      </c>
      <c r="B171" s="792">
        <f t="shared" si="52"/>
        <v>6.4818310811367867</v>
      </c>
      <c r="C171" s="793">
        <f t="shared" ref="C171:R171" si="72">C27*(1-C$31/100)*C149</f>
        <v>0.63017802177718751</v>
      </c>
      <c r="D171" s="793">
        <f t="shared" si="72"/>
        <v>36.78683617131211</v>
      </c>
      <c r="E171" s="793">
        <f t="shared" si="72"/>
        <v>14.544078894182428</v>
      </c>
      <c r="F171" s="793">
        <f t="shared" si="72"/>
        <v>37.465547231413936</v>
      </c>
      <c r="G171" s="793">
        <f t="shared" si="72"/>
        <v>14.544078894182428</v>
      </c>
      <c r="H171" s="793">
        <f t="shared" si="72"/>
        <v>9.5017343637768814</v>
      </c>
      <c r="I171" s="793">
        <f t="shared" si="72"/>
        <v>3.0489585890642701</v>
      </c>
      <c r="J171" s="793">
        <f t="shared" si="72"/>
        <v>4.6987416758078639</v>
      </c>
      <c r="K171" s="793">
        <f t="shared" si="72"/>
        <v>3.2383219657594737</v>
      </c>
      <c r="L171" s="793">
        <f t="shared" si="72"/>
        <v>13.969232009158516</v>
      </c>
      <c r="M171" s="793">
        <f t="shared" si="72"/>
        <v>7.937063641567339</v>
      </c>
      <c r="N171" s="793">
        <f t="shared" si="72"/>
        <v>10.159441461206193</v>
      </c>
      <c r="O171" s="793">
        <f t="shared" si="72"/>
        <v>7.937063641567339</v>
      </c>
      <c r="P171" s="793">
        <f t="shared" si="72"/>
        <v>6.1348101087115934</v>
      </c>
      <c r="Q171" s="793">
        <f t="shared" si="72"/>
        <v>4.8028719557304136</v>
      </c>
      <c r="R171" s="801">
        <f t="shared" si="72"/>
        <v>6.7624437136684232</v>
      </c>
      <c r="S171" s="802">
        <f t="shared" si="55"/>
        <v>188.64323342002319</v>
      </c>
    </row>
    <row r="172" spans="1:19" ht="15.75" thickBot="1" x14ac:dyDescent="0.3">
      <c r="A172" s="795">
        <v>2041</v>
      </c>
      <c r="B172" s="796">
        <f t="shared" si="52"/>
        <v>6.6618405420454296</v>
      </c>
      <c r="C172" s="797">
        <f t="shared" ref="C172:R172" si="73">C28*(1-C$31/100)*C150</f>
        <v>0.64767894158775008</v>
      </c>
      <c r="D172" s="797">
        <f t="shared" si="73"/>
        <v>38.327292872887519</v>
      </c>
      <c r="E172" s="797">
        <f t="shared" si="73"/>
        <v>15.56148055773253</v>
      </c>
      <c r="F172" s="797">
        <f t="shared" si="73"/>
        <v>40.086373916718998</v>
      </c>
      <c r="G172" s="797">
        <f t="shared" si="73"/>
        <v>15.56148055773253</v>
      </c>
      <c r="H172" s="797">
        <f t="shared" si="73"/>
        <v>9.7982518864053798</v>
      </c>
      <c r="I172" s="797">
        <f t="shared" si="73"/>
        <v>3.1510818038459667</v>
      </c>
      <c r="J172" s="797">
        <f t="shared" si="73"/>
        <v>4.8783365631902464</v>
      </c>
      <c r="K172" s="797">
        <f t="shared" si="73"/>
        <v>3.3620968205770616</v>
      </c>
      <c r="L172" s="797">
        <f t="shared" si="73"/>
        <v>14.503162755430463</v>
      </c>
      <c r="M172" s="797">
        <f t="shared" si="73"/>
        <v>8.2404333837673089</v>
      </c>
      <c r="N172" s="797">
        <f t="shared" si="73"/>
        <v>10.547754731222154</v>
      </c>
      <c r="O172" s="797">
        <f t="shared" si="73"/>
        <v>8.2404333837673089</v>
      </c>
      <c r="P172" s="797">
        <f t="shared" si="73"/>
        <v>6.2925006896271585</v>
      </c>
      <c r="Q172" s="797">
        <f t="shared" si="73"/>
        <v>4.9342960835707723</v>
      </c>
      <c r="R172" s="803">
        <f t="shared" si="73"/>
        <v>6.9474888856676476</v>
      </c>
      <c r="S172" s="804">
        <f t="shared" si="55"/>
        <v>197.74198437577621</v>
      </c>
    </row>
    <row r="173" spans="1:19" x14ac:dyDescent="0.25">
      <c r="A173" s="805"/>
      <c r="B173" s="806"/>
      <c r="C173" s="806"/>
      <c r="D173" s="806"/>
      <c r="E173" s="806"/>
      <c r="F173" s="806"/>
      <c r="G173" s="806"/>
      <c r="H173" s="806"/>
      <c r="I173" s="806"/>
      <c r="J173" s="806"/>
      <c r="K173" s="806"/>
      <c r="L173" s="806"/>
      <c r="M173" s="806"/>
      <c r="N173" s="806"/>
      <c r="O173" s="806"/>
      <c r="P173" s="806"/>
      <c r="Q173" s="806"/>
      <c r="R173" s="806"/>
    </row>
    <row r="174" spans="1:19" ht="15.75" thickBot="1" x14ac:dyDescent="0.3">
      <c r="A174" s="901" t="s">
        <v>627</v>
      </c>
      <c r="B174" s="901"/>
      <c r="C174" s="901"/>
      <c r="D174" s="901"/>
      <c r="E174" s="901"/>
      <c r="F174" s="901"/>
      <c r="G174" s="901"/>
      <c r="H174" s="901"/>
      <c r="I174" s="901"/>
      <c r="J174" s="901"/>
      <c r="K174" s="901"/>
      <c r="L174" s="901"/>
      <c r="M174" s="901"/>
      <c r="N174" s="901"/>
      <c r="O174" s="901"/>
      <c r="P174" s="901"/>
      <c r="Q174" s="901"/>
      <c r="R174" s="901"/>
      <c r="S174" s="732" t="s">
        <v>214</v>
      </c>
    </row>
    <row r="175" spans="1:19" x14ac:dyDescent="0.25">
      <c r="A175" s="787">
        <v>2022</v>
      </c>
      <c r="B175" s="788">
        <f t="shared" ref="B175:B194" si="74">B9*B$31/100*B131</f>
        <v>0.64423964059417427</v>
      </c>
      <c r="C175" s="789">
        <f t="shared" ref="C175:R175" si="75">C9*C$31/100*C131</f>
        <v>6.2634409502211372E-2</v>
      </c>
      <c r="D175" s="789">
        <f t="shared" si="75"/>
        <v>3.2517689293517806</v>
      </c>
      <c r="E175" s="789">
        <f t="shared" si="75"/>
        <v>1.275449938005716</v>
      </c>
      <c r="F175" s="789">
        <f t="shared" si="75"/>
        <v>3.2855590403027244</v>
      </c>
      <c r="G175" s="789">
        <f t="shared" si="75"/>
        <v>1.275449938005716</v>
      </c>
      <c r="H175" s="789">
        <f t="shared" si="75"/>
        <v>2.0787455292856798</v>
      </c>
      <c r="I175" s="789">
        <f t="shared" si="75"/>
        <v>0.55578053472778166</v>
      </c>
      <c r="J175" s="789">
        <f t="shared" si="75"/>
        <v>0.80642665823246762</v>
      </c>
      <c r="K175" s="789">
        <f t="shared" si="75"/>
        <v>0.55578053472778166</v>
      </c>
      <c r="L175" s="789">
        <f t="shared" si="75"/>
        <v>2.3974846596100385</v>
      </c>
      <c r="M175" s="789">
        <f t="shared" si="75"/>
        <v>1.3622071929602495</v>
      </c>
      <c r="N175" s="789">
        <f t="shared" si="75"/>
        <v>1.7436252069891192</v>
      </c>
      <c r="O175" s="789">
        <f t="shared" si="75"/>
        <v>1.3622071929602495</v>
      </c>
      <c r="P175" s="789">
        <f t="shared" si="75"/>
        <v>1.7093091347487541</v>
      </c>
      <c r="Q175" s="789">
        <f t="shared" si="75"/>
        <v>1.1807739148412166</v>
      </c>
      <c r="R175" s="799">
        <f t="shared" si="75"/>
        <v>1.6625296720964333</v>
      </c>
      <c r="S175" s="800">
        <f>SUM(B175:R175)</f>
        <v>25.209972126942095</v>
      </c>
    </row>
    <row r="176" spans="1:19" x14ac:dyDescent="0.25">
      <c r="A176" s="791">
        <v>2023</v>
      </c>
      <c r="B176" s="792">
        <f t="shared" si="74"/>
        <v>0.67039998017499169</v>
      </c>
      <c r="C176" s="793">
        <f t="shared" ref="C176:R176" si="76">C10*C$31/100*C132</f>
        <v>6.5177775850346412E-2</v>
      </c>
      <c r="D176" s="793">
        <f t="shared" si="76"/>
        <v>3.3965525044039842</v>
      </c>
      <c r="E176" s="793">
        <f t="shared" si="76"/>
        <v>1.3386161152106824</v>
      </c>
      <c r="F176" s="793">
        <f t="shared" si="76"/>
        <v>3.4482751127827171</v>
      </c>
      <c r="G176" s="793">
        <f t="shared" si="76"/>
        <v>1.3386161152106824</v>
      </c>
      <c r="H176" s="793">
        <f t="shared" si="76"/>
        <v>2.157985132999074</v>
      </c>
      <c r="I176" s="793">
        <f t="shared" si="76"/>
        <v>0.5779441742529503</v>
      </c>
      <c r="J176" s="793">
        <f t="shared" si="76"/>
        <v>0.8418415308741154</v>
      </c>
      <c r="K176" s="793">
        <f t="shared" si="76"/>
        <v>0.58018808208891726</v>
      </c>
      <c r="L176" s="793">
        <f t="shared" si="76"/>
        <v>2.5027721188149377</v>
      </c>
      <c r="M176" s="793">
        <f t="shared" si="76"/>
        <v>1.4220296129630328</v>
      </c>
      <c r="N176" s="793">
        <f t="shared" si="76"/>
        <v>1.8201979045926817</v>
      </c>
      <c r="O176" s="793">
        <f t="shared" si="76"/>
        <v>1.4220296129630328</v>
      </c>
      <c r="P176" s="793">
        <f t="shared" si="76"/>
        <v>1.7803476117306551</v>
      </c>
      <c r="Q176" s="793">
        <f t="shared" si="76"/>
        <v>1.2332482447254538</v>
      </c>
      <c r="R176" s="801">
        <f t="shared" si="76"/>
        <v>1.7364135285734388</v>
      </c>
      <c r="S176" s="802">
        <f t="shared" ref="S176:S194" si="77">SUM(B176:R176)</f>
        <v>26.332635158211698</v>
      </c>
    </row>
    <row r="177" spans="1:19" x14ac:dyDescent="0.25">
      <c r="A177" s="791">
        <v>2024</v>
      </c>
      <c r="B177" s="792">
        <f t="shared" si="74"/>
        <v>0.69662401836427035</v>
      </c>
      <c r="C177" s="793">
        <f t="shared" ref="C177:R177" si="78">C11*C$31/100*C133</f>
        <v>6.7727335118748497E-2</v>
      </c>
      <c r="D177" s="793">
        <f t="shared" si="78"/>
        <v>3.5426361281967629</v>
      </c>
      <c r="E177" s="793">
        <f t="shared" si="78"/>
        <v>1.4032698576422875</v>
      </c>
      <c r="F177" s="793">
        <f t="shared" si="78"/>
        <v>3.6148231532865323</v>
      </c>
      <c r="G177" s="793">
        <f t="shared" si="78"/>
        <v>1.4032698576422875</v>
      </c>
      <c r="H177" s="793">
        <f t="shared" si="78"/>
        <v>2.2376803525161959</v>
      </c>
      <c r="I177" s="793">
        <f t="shared" si="78"/>
        <v>0.60024909098021739</v>
      </c>
      <c r="J177" s="793">
        <f t="shared" si="78"/>
        <v>0.87750959267856932</v>
      </c>
      <c r="K177" s="793">
        <f t="shared" si="78"/>
        <v>0.60477012468387892</v>
      </c>
      <c r="L177" s="793">
        <f t="shared" si="78"/>
        <v>2.6088123025579089</v>
      </c>
      <c r="M177" s="793">
        <f t="shared" si="78"/>
        <v>1.4822797173624485</v>
      </c>
      <c r="N177" s="793">
        <f t="shared" si="78"/>
        <v>1.8973180382239336</v>
      </c>
      <c r="O177" s="793">
        <f t="shared" si="78"/>
        <v>1.4822797173624485</v>
      </c>
      <c r="P177" s="793">
        <f t="shared" si="78"/>
        <v>1.8514584287707772</v>
      </c>
      <c r="Q177" s="793">
        <f t="shared" si="78"/>
        <v>1.2857875041075282</v>
      </c>
      <c r="R177" s="801">
        <f t="shared" si="78"/>
        <v>1.8103888057833997</v>
      </c>
      <c r="S177" s="802">
        <f t="shared" si="77"/>
        <v>27.466884025278194</v>
      </c>
    </row>
    <row r="178" spans="1:19" x14ac:dyDescent="0.25">
      <c r="A178" s="791">
        <v>2025</v>
      </c>
      <c r="B178" s="792">
        <f t="shared" si="74"/>
        <v>0.72292472172463063</v>
      </c>
      <c r="C178" s="793">
        <f t="shared" ref="C178:R178" si="79">C12*C$31/100*C134</f>
        <v>7.0284347945450187E-2</v>
      </c>
      <c r="D178" s="793">
        <f t="shared" si="79"/>
        <v>3.6903047628925374</v>
      </c>
      <c r="E178" s="793">
        <f t="shared" si="79"/>
        <v>1.4697592143104268</v>
      </c>
      <c r="F178" s="793">
        <f t="shared" si="79"/>
        <v>3.7860997360636595</v>
      </c>
      <c r="G178" s="793">
        <f t="shared" si="79"/>
        <v>1.4697592143104268</v>
      </c>
      <c r="H178" s="793">
        <f t="shared" si="79"/>
        <v>2.3179169163461109</v>
      </c>
      <c r="I178" s="793">
        <f t="shared" si="79"/>
        <v>0.62272309585877983</v>
      </c>
      <c r="J178" s="793">
        <f t="shared" si="79"/>
        <v>0.91348588238765416</v>
      </c>
      <c r="K178" s="793">
        <f t="shared" si="79"/>
        <v>0.62956459461851844</v>
      </c>
      <c r="L178" s="793">
        <f t="shared" si="79"/>
        <v>2.7157688395308641</v>
      </c>
      <c r="M178" s="793">
        <f t="shared" si="79"/>
        <v>1.5430504770061728</v>
      </c>
      <c r="N178" s="793">
        <f t="shared" si="79"/>
        <v>1.9751046105679011</v>
      </c>
      <c r="O178" s="793">
        <f t="shared" si="79"/>
        <v>1.5430504770061728</v>
      </c>
      <c r="P178" s="793">
        <f t="shared" si="79"/>
        <v>1.9226567456429293</v>
      </c>
      <c r="Q178" s="793">
        <f t="shared" si="79"/>
        <v>1.3384062684691449</v>
      </c>
      <c r="R178" s="801">
        <f t="shared" si="79"/>
        <v>1.8844760260045557</v>
      </c>
      <c r="S178" s="802">
        <f t="shared" si="77"/>
        <v>28.615335930685934</v>
      </c>
    </row>
    <row r="179" spans="1:19" x14ac:dyDescent="0.25">
      <c r="A179" s="791">
        <v>2026</v>
      </c>
      <c r="B179" s="792">
        <f t="shared" si="74"/>
        <v>0.74931707388029356</v>
      </c>
      <c r="C179" s="793">
        <f t="shared" ref="C179:R179" si="80">C13*C$31/100*C135</f>
        <v>7.28502710716952E-2</v>
      </c>
      <c r="D179" s="793">
        <f t="shared" si="80"/>
        <v>3.8398909645135992</v>
      </c>
      <c r="E179" s="793">
        <f t="shared" si="80"/>
        <v>1.5384941148267819</v>
      </c>
      <c r="F179" s="793">
        <f t="shared" si="80"/>
        <v>3.9631608397937899</v>
      </c>
      <c r="G179" s="793">
        <f t="shared" si="80"/>
        <v>1.5384941148267819</v>
      </c>
      <c r="H179" s="793">
        <f t="shared" si="80"/>
        <v>2.3987929154363479</v>
      </c>
      <c r="I179" s="793">
        <f t="shared" si="80"/>
        <v>0.6453981887723349</v>
      </c>
      <c r="J179" s="793">
        <f t="shared" si="80"/>
        <v>0.94983455830558272</v>
      </c>
      <c r="K179" s="793">
        <f t="shared" si="80"/>
        <v>0.65461570910249611</v>
      </c>
      <c r="L179" s="793">
        <f t="shared" si="80"/>
        <v>2.823832470638219</v>
      </c>
      <c r="M179" s="793">
        <f t="shared" si="80"/>
        <v>1.6044502674080789</v>
      </c>
      <c r="N179" s="793">
        <f t="shared" si="80"/>
        <v>2.0536963422823407</v>
      </c>
      <c r="O179" s="793">
        <f t="shared" si="80"/>
        <v>1.6044502674080789</v>
      </c>
      <c r="P179" s="793">
        <f t="shared" si="80"/>
        <v>1.9939601471669754</v>
      </c>
      <c r="Q179" s="793">
        <f t="shared" si="80"/>
        <v>1.3911216039526397</v>
      </c>
      <c r="R179" s="801">
        <f t="shared" si="80"/>
        <v>1.9586992183653167</v>
      </c>
      <c r="S179" s="802">
        <f t="shared" si="77"/>
        <v>29.781059067751357</v>
      </c>
    </row>
    <row r="180" spans="1:19" x14ac:dyDescent="0.25">
      <c r="A180" s="791">
        <v>2027</v>
      </c>
      <c r="B180" s="792">
        <f t="shared" si="74"/>
        <v>0.7758182997270191</v>
      </c>
      <c r="C180" s="793">
        <f t="shared" ref="C180:R180" si="81">C14*C$31/100*C136</f>
        <v>7.5426779140126854E-2</v>
      </c>
      <c r="D180" s="793">
        <f t="shared" si="81"/>
        <v>3.9917805477782524</v>
      </c>
      <c r="E180" s="793">
        <f t="shared" si="81"/>
        <v>1.609954190168454</v>
      </c>
      <c r="F180" s="793">
        <f t="shared" si="81"/>
        <v>4.1472419938739362</v>
      </c>
      <c r="G180" s="793">
        <f t="shared" si="81"/>
        <v>1.609954190168454</v>
      </c>
      <c r="H180" s="793">
        <f t="shared" si="81"/>
        <v>2.4804200804633756</v>
      </c>
      <c r="I180" s="793">
        <f t="shared" si="81"/>
        <v>0.66831100991511261</v>
      </c>
      <c r="J180" s="793">
        <f t="shared" si="81"/>
        <v>0.98662997547556663</v>
      </c>
      <c r="K180" s="793">
        <f t="shared" si="81"/>
        <v>0.67997471282775535</v>
      </c>
      <c r="L180" s="793">
        <f t="shared" si="81"/>
        <v>2.9332242514138467</v>
      </c>
      <c r="M180" s="793">
        <f t="shared" si="81"/>
        <v>1.6666046883033223</v>
      </c>
      <c r="N180" s="793">
        <f t="shared" si="81"/>
        <v>2.1332540010282521</v>
      </c>
      <c r="O180" s="793">
        <f t="shared" si="81"/>
        <v>1.6666046883033223</v>
      </c>
      <c r="P180" s="793">
        <f t="shared" si="81"/>
        <v>2.0653889201186231</v>
      </c>
      <c r="Q180" s="793">
        <f t="shared" si="81"/>
        <v>1.44395337039171</v>
      </c>
      <c r="R180" s="801">
        <f t="shared" si="81"/>
        <v>2.0330863455115273</v>
      </c>
      <c r="S180" s="802">
        <f t="shared" si="77"/>
        <v>30.967628044608656</v>
      </c>
    </row>
    <row r="181" spans="1:19" x14ac:dyDescent="0.25">
      <c r="A181" s="791">
        <v>2028</v>
      </c>
      <c r="B181" s="792">
        <f t="shared" si="74"/>
        <v>0.80244810532976307</v>
      </c>
      <c r="C181" s="793">
        <f t="shared" ref="C181:R181" si="82">C15*C$31/100*C137</f>
        <v>7.8015788018171384E-2</v>
      </c>
      <c r="D181" s="793">
        <f t="shared" si="82"/>
        <v>4.1464186742957834</v>
      </c>
      <c r="E181" s="793">
        <f t="shared" si="82"/>
        <v>1.6846972126259758</v>
      </c>
      <c r="F181" s="793">
        <f t="shared" si="82"/>
        <v>4.3397800197245129</v>
      </c>
      <c r="G181" s="793">
        <f t="shared" si="82"/>
        <v>1.6846972126259758</v>
      </c>
      <c r="H181" s="793">
        <f t="shared" si="82"/>
        <v>2.5629251424011734</v>
      </c>
      <c r="I181" s="793">
        <f t="shared" si="82"/>
        <v>0.69150332181671426</v>
      </c>
      <c r="J181" s="793">
        <f t="shared" si="82"/>
        <v>1.0239578427679585</v>
      </c>
      <c r="K181" s="793">
        <f t="shared" si="82"/>
        <v>0.70570067542116066</v>
      </c>
      <c r="L181" s="793">
        <f t="shared" si="82"/>
        <v>3.0441989920128503</v>
      </c>
      <c r="M181" s="793">
        <f t="shared" si="82"/>
        <v>1.7296585181891195</v>
      </c>
      <c r="N181" s="793">
        <f t="shared" si="82"/>
        <v>2.2139629032820727</v>
      </c>
      <c r="O181" s="793">
        <f t="shared" si="82"/>
        <v>1.7296585181891195</v>
      </c>
      <c r="P181" s="793">
        <f t="shared" si="82"/>
        <v>2.1369663500233944</v>
      </c>
      <c r="Q181" s="793">
        <f t="shared" si="82"/>
        <v>1.4969245474724273</v>
      </c>
      <c r="R181" s="801">
        <f t="shared" si="82"/>
        <v>2.1076697628411778</v>
      </c>
      <c r="S181" s="802">
        <f t="shared" si="77"/>
        <v>32.17918358703735</v>
      </c>
    </row>
    <row r="182" spans="1:19" x14ac:dyDescent="0.25">
      <c r="A182" s="791">
        <v>2029</v>
      </c>
      <c r="B182" s="792">
        <f t="shared" si="74"/>
        <v>0.82922893400475317</v>
      </c>
      <c r="C182" s="793">
        <f t="shared" ref="C182:R182" si="83">C16*C$31/100*C138</f>
        <v>8.0619479694906543E-2</v>
      </c>
      <c r="D182" s="793">
        <f t="shared" si="83"/>
        <v>4.3043163784044243</v>
      </c>
      <c r="E182" s="793">
        <f t="shared" si="83"/>
        <v>1.7633681770197946</v>
      </c>
      <c r="F182" s="793">
        <f t="shared" si="83"/>
        <v>4.5424364240029904</v>
      </c>
      <c r="G182" s="793">
        <f t="shared" si="83"/>
        <v>1.7633681770197946</v>
      </c>
      <c r="H182" s="793">
        <f t="shared" si="83"/>
        <v>2.6464512788306589</v>
      </c>
      <c r="I182" s="793">
        <f t="shared" si="83"/>
        <v>0.71502252295842605</v>
      </c>
      <c r="J182" s="793">
        <f t="shared" si="83"/>
        <v>1.0619164625570585</v>
      </c>
      <c r="K182" s="793">
        <f t="shared" si="83"/>
        <v>0.73186134581635121</v>
      </c>
      <c r="L182" s="793">
        <f t="shared" si="83"/>
        <v>3.1570489427372013</v>
      </c>
      <c r="M182" s="793">
        <f t="shared" si="83"/>
        <v>1.7937778083734099</v>
      </c>
      <c r="N182" s="793">
        <f t="shared" si="83"/>
        <v>2.2960355947179645</v>
      </c>
      <c r="O182" s="793">
        <f t="shared" si="83"/>
        <v>1.7937778083734099</v>
      </c>
      <c r="P182" s="793">
        <f t="shared" si="83"/>
        <v>2.2087190384802837</v>
      </c>
      <c r="Q182" s="793">
        <f t="shared" si="83"/>
        <v>1.5500615848209864</v>
      </c>
      <c r="R182" s="801">
        <f t="shared" si="83"/>
        <v>2.1824867114279494</v>
      </c>
      <c r="S182" s="802">
        <f t="shared" si="77"/>
        <v>33.420496669240357</v>
      </c>
    </row>
    <row r="183" spans="1:19" x14ac:dyDescent="0.25">
      <c r="A183" s="791">
        <v>2030</v>
      </c>
      <c r="B183" s="792">
        <f t="shared" si="74"/>
        <v>0.85618623908068248</v>
      </c>
      <c r="C183" s="793">
        <f t="shared" ref="C183:R183" si="84">C17*C$31/100*C139</f>
        <v>8.3240328799510779E-2</v>
      </c>
      <c r="D183" s="793">
        <f t="shared" si="84"/>
        <v>4.4660575448748254</v>
      </c>
      <c r="E183" s="793">
        <f t="shared" si="84"/>
        <v>1.8467090451689121</v>
      </c>
      <c r="F183" s="793">
        <f t="shared" si="84"/>
        <v>4.7571225003551172</v>
      </c>
      <c r="G183" s="793">
        <f t="shared" si="84"/>
        <v>1.8467090451689121</v>
      </c>
      <c r="H183" s="793">
        <f t="shared" si="84"/>
        <v>2.7311596484433545</v>
      </c>
      <c r="I183" s="793">
        <f t="shared" si="84"/>
        <v>0.73892219391996683</v>
      </c>
      <c r="J183" s="793">
        <f t="shared" si="84"/>
        <v>1.100618055652276</v>
      </c>
      <c r="K183" s="793">
        <f t="shared" si="84"/>
        <v>0.75853406538197388</v>
      </c>
      <c r="L183" s="793">
        <f t="shared" si="84"/>
        <v>3.2721077330202797</v>
      </c>
      <c r="M183" s="793">
        <f t="shared" si="84"/>
        <v>1.8591521210342499</v>
      </c>
      <c r="N183" s="793">
        <f t="shared" si="84"/>
        <v>2.3797147149238396</v>
      </c>
      <c r="O183" s="793">
        <f t="shared" si="84"/>
        <v>1.8591521210342499</v>
      </c>
      <c r="P183" s="793">
        <f t="shared" si="84"/>
        <v>2.2806772416579864</v>
      </c>
      <c r="Q183" s="793">
        <f t="shared" si="84"/>
        <v>1.6033947768111507</v>
      </c>
      <c r="R183" s="801">
        <f t="shared" si="84"/>
        <v>2.2575798457501</v>
      </c>
      <c r="S183" s="802">
        <f t="shared" si="77"/>
        <v>34.697037221077395</v>
      </c>
    </row>
    <row r="184" spans="1:19" x14ac:dyDescent="0.25">
      <c r="A184" s="791">
        <v>2031</v>
      </c>
      <c r="B184" s="792">
        <f t="shared" si="74"/>
        <v>0.88334877383175847</v>
      </c>
      <c r="C184" s="793">
        <f t="shared" ref="C184:R184" si="85">C18*C$31/100*C140</f>
        <v>8.588113078919872E-2</v>
      </c>
      <c r="D184" s="793">
        <f t="shared" si="85"/>
        <v>4.6323063526424839</v>
      </c>
      <c r="E184" s="793">
        <f t="shared" si="85"/>
        <v>1.9355691754991562</v>
      </c>
      <c r="F184" s="793">
        <f t="shared" si="85"/>
        <v>4.9860261960858256</v>
      </c>
      <c r="G184" s="793">
        <f t="shared" si="85"/>
        <v>1.9355691754991562</v>
      </c>
      <c r="H184" s="793">
        <f t="shared" si="85"/>
        <v>2.8172310161836855</v>
      </c>
      <c r="I184" s="793">
        <f t="shared" si="85"/>
        <v>0.76326267699204098</v>
      </c>
      <c r="J184" s="793">
        <f t="shared" si="85"/>
        <v>1.1401901741383103</v>
      </c>
      <c r="K184" s="793">
        <f t="shared" si="85"/>
        <v>0.7858067416358625</v>
      </c>
      <c r="L184" s="793">
        <f t="shared" si="85"/>
        <v>3.3897545717625439</v>
      </c>
      <c r="M184" s="793">
        <f t="shared" si="85"/>
        <v>1.9259969157741728</v>
      </c>
      <c r="N184" s="793">
        <f t="shared" si="85"/>
        <v>2.4652760521909411</v>
      </c>
      <c r="O184" s="793">
        <f t="shared" si="85"/>
        <v>1.9259969157741728</v>
      </c>
      <c r="P184" s="793">
        <f t="shared" si="85"/>
        <v>2.35287523060394</v>
      </c>
      <c r="Q184" s="793">
        <f t="shared" si="85"/>
        <v>1.6569586628809827</v>
      </c>
      <c r="R184" s="801">
        <f t="shared" si="85"/>
        <v>2.3329977973364238</v>
      </c>
      <c r="S184" s="802">
        <f t="shared" si="77"/>
        <v>36.015047559620662</v>
      </c>
    </row>
    <row r="185" spans="1:19" x14ac:dyDescent="0.25">
      <c r="A185" s="791">
        <v>2032</v>
      </c>
      <c r="B185" s="792">
        <f t="shared" si="74"/>
        <v>0.91074889907350542</v>
      </c>
      <c r="C185" s="793">
        <f t="shared" ref="C185:R185" si="86">C19*C$31/100*C141</f>
        <v>8.8545031854368572E-2</v>
      </c>
      <c r="D185" s="793">
        <f t="shared" si="86"/>
        <v>4.8038151986756956</v>
      </c>
      <c r="E185" s="793">
        <f t="shared" si="86"/>
        <v>2.0309164595862281</v>
      </c>
      <c r="F185" s="793">
        <f t="shared" si="86"/>
        <v>5.2316407998941239</v>
      </c>
      <c r="G185" s="793">
        <f t="shared" si="86"/>
        <v>2.0309164595862281</v>
      </c>
      <c r="H185" s="793">
        <f t="shared" si="86"/>
        <v>2.9048674714655953</v>
      </c>
      <c r="I185" s="793">
        <f t="shared" si="86"/>
        <v>0.78811169018662386</v>
      </c>
      <c r="J185" s="793">
        <f t="shared" si="86"/>
        <v>1.1807772047684404</v>
      </c>
      <c r="K185" s="793">
        <f t="shared" si="86"/>
        <v>0.81377888436743862</v>
      </c>
      <c r="L185" s="793">
        <f t="shared" si="86"/>
        <v>3.5104187168791476</v>
      </c>
      <c r="M185" s="793">
        <f t="shared" si="86"/>
        <v>1.9945560891358793</v>
      </c>
      <c r="N185" s="793">
        <f t="shared" si="86"/>
        <v>2.5530317940939256</v>
      </c>
      <c r="O185" s="793">
        <f t="shared" si="86"/>
        <v>1.9945560891358793</v>
      </c>
      <c r="P185" s="793">
        <f t="shared" si="86"/>
        <v>2.4253516740040042</v>
      </c>
      <c r="Q185" s="793">
        <f t="shared" si="86"/>
        <v>1.7107924541452424</v>
      </c>
      <c r="R185" s="801">
        <f t="shared" si="86"/>
        <v>2.4087957754365013</v>
      </c>
      <c r="S185" s="802">
        <f t="shared" si="77"/>
        <v>37.381620692288827</v>
      </c>
    </row>
    <row r="186" spans="1:19" x14ac:dyDescent="0.25">
      <c r="A186" s="791">
        <v>2033</v>
      </c>
      <c r="B186" s="792">
        <f t="shared" si="74"/>
        <v>0.93842290891039459</v>
      </c>
      <c r="C186" s="793">
        <f t="shared" ref="C186:R186" si="87">C20*C$31/100*C142</f>
        <v>9.1235560588510581E-2</v>
      </c>
      <c r="D186" s="793">
        <f t="shared" si="87"/>
        <v>4.9814331160308685</v>
      </c>
      <c r="E186" s="793">
        <f t="shared" si="87"/>
        <v>2.133849187339893</v>
      </c>
      <c r="F186" s="793">
        <f t="shared" si="87"/>
        <v>5.4967955065875636</v>
      </c>
      <c r="G186" s="793">
        <f t="shared" si="87"/>
        <v>2.133849187339893</v>
      </c>
      <c r="H186" s="793">
        <f t="shared" si="87"/>
        <v>2.9942942418907084</v>
      </c>
      <c r="I186" s="793">
        <f t="shared" si="87"/>
        <v>0.81354497657356384</v>
      </c>
      <c r="J186" s="793">
        <f t="shared" si="87"/>
        <v>1.2225419655448115</v>
      </c>
      <c r="K186" s="793">
        <f t="shared" si="87"/>
        <v>0.84256270598358629</v>
      </c>
      <c r="L186" s="793">
        <f t="shared" si="87"/>
        <v>3.6345842218899795</v>
      </c>
      <c r="M186" s="793">
        <f t="shared" si="87"/>
        <v>2.0651046715283981</v>
      </c>
      <c r="N186" s="793">
        <f t="shared" si="87"/>
        <v>2.6433339795563491</v>
      </c>
      <c r="O186" s="793">
        <f t="shared" si="87"/>
        <v>2.0651046715283981</v>
      </c>
      <c r="P186" s="793">
        <f t="shared" si="87"/>
        <v>2.498150044028149</v>
      </c>
      <c r="Q186" s="793">
        <f t="shared" si="87"/>
        <v>1.764940487086698</v>
      </c>
      <c r="R186" s="801">
        <f t="shared" si="87"/>
        <v>2.4850362058180706</v>
      </c>
      <c r="S186" s="802">
        <f t="shared" si="77"/>
        <v>38.804783638225835</v>
      </c>
    </row>
    <row r="187" spans="1:19" x14ac:dyDescent="0.25">
      <c r="A187" s="791">
        <v>2034</v>
      </c>
      <c r="B187" s="792">
        <f t="shared" si="74"/>
        <v>0.96641137512264208</v>
      </c>
      <c r="C187" s="793">
        <f t="shared" ref="C187:R187" si="88">C21*C$31/100*C143</f>
        <v>9.3956661470256872E-2</v>
      </c>
      <c r="D187" s="793">
        <f t="shared" si="88"/>
        <v>5.1661147000942584</v>
      </c>
      <c r="E187" s="793">
        <f t="shared" si="88"/>
        <v>2.2456086624503246</v>
      </c>
      <c r="F187" s="793">
        <f t="shared" si="88"/>
        <v>5.7846879144720367</v>
      </c>
      <c r="G187" s="793">
        <f t="shared" si="88"/>
        <v>2.2456086624503246</v>
      </c>
      <c r="H187" s="793">
        <f t="shared" si="88"/>
        <v>3.0857616048871654</v>
      </c>
      <c r="I187" s="793">
        <f t="shared" si="88"/>
        <v>0.83964698986886244</v>
      </c>
      <c r="J187" s="793">
        <f t="shared" si="88"/>
        <v>1.2656673981097644</v>
      </c>
      <c r="K187" s="793">
        <f t="shared" si="88"/>
        <v>0.87228428788645906</v>
      </c>
      <c r="L187" s="793">
        <f t="shared" si="88"/>
        <v>3.7627949673533534</v>
      </c>
      <c r="M187" s="793">
        <f t="shared" si="88"/>
        <v>2.1379516859962235</v>
      </c>
      <c r="N187" s="793">
        <f t="shared" si="88"/>
        <v>2.736578158075166</v>
      </c>
      <c r="O187" s="793">
        <f t="shared" si="88"/>
        <v>2.1379516859962235</v>
      </c>
      <c r="P187" s="793">
        <f t="shared" si="88"/>
        <v>2.5713190458952635</v>
      </c>
      <c r="Q187" s="793">
        <f t="shared" si="88"/>
        <v>1.8194527051066351</v>
      </c>
      <c r="R187" s="801">
        <f t="shared" si="88"/>
        <v>2.5617894087901418</v>
      </c>
      <c r="S187" s="802">
        <f t="shared" si="77"/>
        <v>40.293585914025101</v>
      </c>
    </row>
    <row r="188" spans="1:19" x14ac:dyDescent="0.25">
      <c r="A188" s="791">
        <v>2035</v>
      </c>
      <c r="B188" s="792">
        <f t="shared" si="74"/>
        <v>0.99475951067783841</v>
      </c>
      <c r="C188" s="793">
        <f t="shared" ref="C188:R188" si="89">C22*C$31/100*C144</f>
        <v>9.6712730204789835E-2</v>
      </c>
      <c r="D188" s="793">
        <f t="shared" si="89"/>
        <v>5.3589295569582358</v>
      </c>
      <c r="E188" s="793">
        <f t="shared" si="89"/>
        <v>2.3675925896352652</v>
      </c>
      <c r="F188" s="793">
        <f t="shared" si="89"/>
        <v>6.0989185109004422</v>
      </c>
      <c r="G188" s="793">
        <f t="shared" si="89"/>
        <v>2.3675925896352652</v>
      </c>
      <c r="H188" s="793">
        <f t="shared" si="89"/>
        <v>3.1795468996803216</v>
      </c>
      <c r="I188" s="793">
        <f t="shared" si="89"/>
        <v>0.86651161719687431</v>
      </c>
      <c r="J188" s="793">
        <f t="shared" si="89"/>
        <v>1.3103583585627787</v>
      </c>
      <c r="K188" s="793">
        <f t="shared" si="89"/>
        <v>0.90308481468515822</v>
      </c>
      <c r="L188" s="793">
        <f t="shared" si="89"/>
        <v>3.8956599849163691</v>
      </c>
      <c r="M188" s="793">
        <f t="shared" si="89"/>
        <v>2.2134431732479372</v>
      </c>
      <c r="N188" s="793">
        <f t="shared" si="89"/>
        <v>2.8332072617573596</v>
      </c>
      <c r="O188" s="793">
        <f t="shared" si="89"/>
        <v>2.2134431732479372</v>
      </c>
      <c r="P188" s="793">
        <f t="shared" si="89"/>
        <v>2.6449130717879235</v>
      </c>
      <c r="Q188" s="793">
        <f t="shared" si="89"/>
        <v>1.8743851687119395</v>
      </c>
      <c r="R188" s="801">
        <f t="shared" si="89"/>
        <v>2.6391343175464104</v>
      </c>
      <c r="S188" s="802">
        <f t="shared" si="77"/>
        <v>41.858193329352851</v>
      </c>
    </row>
    <row r="189" spans="1:19" x14ac:dyDescent="0.25">
      <c r="A189" s="791">
        <v>2036</v>
      </c>
      <c r="B189" s="792">
        <f t="shared" si="74"/>
        <v>1.0235175528514298</v>
      </c>
      <c r="C189" s="793">
        <f t="shared" ref="C189:R189" si="90">C23*C$31/100*C145</f>
        <v>9.9508650971666779E-2</v>
      </c>
      <c r="D189" s="793">
        <f t="shared" si="90"/>
        <v>5.5610722878309646</v>
      </c>
      <c r="E189" s="793">
        <f t="shared" si="90"/>
        <v>2.5013692551472864</v>
      </c>
      <c r="F189" s="793">
        <f t="shared" si="90"/>
        <v>6.4435272012594096</v>
      </c>
      <c r="G189" s="793">
        <f t="shared" si="90"/>
        <v>2.5013692551472864</v>
      </c>
      <c r="H189" s="793">
        <f t="shared" si="90"/>
        <v>3.2759566419988668</v>
      </c>
      <c r="I189" s="793">
        <f t="shared" si="90"/>
        <v>0.89424293994564519</v>
      </c>
      <c r="J189" s="793">
        <f t="shared" si="90"/>
        <v>1.3568435093084041</v>
      </c>
      <c r="K189" s="793">
        <f t="shared" si="90"/>
        <v>0.93512187803687308</v>
      </c>
      <c r="L189" s="793">
        <f t="shared" si="90"/>
        <v>4.0338590817276874</v>
      </c>
      <c r="M189" s="793">
        <f t="shared" si="90"/>
        <v>2.2919653873452774</v>
      </c>
      <c r="N189" s="793">
        <f t="shared" si="90"/>
        <v>2.933715695801955</v>
      </c>
      <c r="O189" s="793">
        <f t="shared" si="90"/>
        <v>2.2919653873452774</v>
      </c>
      <c r="P189" s="793">
        <f t="shared" si="90"/>
        <v>2.7189926797458264</v>
      </c>
      <c r="Q189" s="793">
        <f t="shared" si="90"/>
        <v>1.9298005951133503</v>
      </c>
      <c r="R189" s="801">
        <f t="shared" si="90"/>
        <v>2.717159237919597</v>
      </c>
      <c r="S189" s="802">
        <f t="shared" si="77"/>
        <v>43.509987237496802</v>
      </c>
    </row>
    <row r="190" spans="1:19" x14ac:dyDescent="0.25">
      <c r="A190" s="791">
        <v>2037</v>
      </c>
      <c r="B190" s="792">
        <f t="shared" si="74"/>
        <v>1.0527411664385071</v>
      </c>
      <c r="C190" s="793">
        <f t="shared" ref="C190:R190" si="91">C24*C$31/100*C146</f>
        <v>0.10234983562596595</v>
      </c>
      <c r="D190" s="793">
        <f t="shared" si="91"/>
        <v>5.7738730233307765</v>
      </c>
      <c r="E190" s="793">
        <f t="shared" si="91"/>
        <v>2.6486925219237363</v>
      </c>
      <c r="F190" s="793">
        <f t="shared" si="91"/>
        <v>6.8230319364755436</v>
      </c>
      <c r="G190" s="793">
        <f t="shared" si="91"/>
        <v>2.6486925219237363</v>
      </c>
      <c r="H190" s="793">
        <f t="shared" si="91"/>
        <v>3.3753287439124837</v>
      </c>
      <c r="I190" s="793">
        <f t="shared" si="91"/>
        <v>0.92295603363167456</v>
      </c>
      <c r="J190" s="793">
        <f t="shared" si="91"/>
        <v>1.4053773145316859</v>
      </c>
      <c r="K190" s="793">
        <f t="shared" si="91"/>
        <v>0.96857085190697267</v>
      </c>
      <c r="L190" s="793">
        <f t="shared" si="91"/>
        <v>4.1781487729320395</v>
      </c>
      <c r="M190" s="793">
        <f t="shared" si="91"/>
        <v>2.3739481664386588</v>
      </c>
      <c r="N190" s="793">
        <f t="shared" si="91"/>
        <v>3.0386536530414827</v>
      </c>
      <c r="O190" s="793">
        <f t="shared" si="91"/>
        <v>2.3739481664386588</v>
      </c>
      <c r="P190" s="793">
        <f t="shared" si="91"/>
        <v>2.7936250981644997</v>
      </c>
      <c r="Q190" s="793">
        <f t="shared" si="91"/>
        <v>1.9857689280067867</v>
      </c>
      <c r="R190" s="801">
        <f t="shared" si="91"/>
        <v>2.7959626506335558</v>
      </c>
      <c r="S190" s="802">
        <f t="shared" si="77"/>
        <v>45.261669385356761</v>
      </c>
    </row>
    <row r="191" spans="1:19" x14ac:dyDescent="0.25">
      <c r="A191" s="791">
        <v>2038</v>
      </c>
      <c r="B191" s="792">
        <f t="shared" si="74"/>
        <v>1.0824918675378152</v>
      </c>
      <c r="C191" s="793">
        <f t="shared" ref="C191:R191" si="92">C25*C$31/100*C147</f>
        <v>0.10524226489950982</v>
      </c>
      <c r="D191" s="793">
        <f t="shared" si="92"/>
        <v>5.9988085214703943</v>
      </c>
      <c r="E191" s="793">
        <f t="shared" si="92"/>
        <v>2.8115176606878052</v>
      </c>
      <c r="F191" s="793">
        <f t="shared" si="92"/>
        <v>7.242469493931786</v>
      </c>
      <c r="G191" s="793">
        <f t="shared" si="92"/>
        <v>2.8115176606878052</v>
      </c>
      <c r="H191" s="793">
        <f t="shared" si="92"/>
        <v>3.4780348411899311</v>
      </c>
      <c r="I191" s="793">
        <f t="shared" si="92"/>
        <v>0.95277780768754172</v>
      </c>
      <c r="J191" s="793">
        <f t="shared" si="92"/>
        <v>1.4562421418890013</v>
      </c>
      <c r="K191" s="793">
        <f t="shared" si="92"/>
        <v>1.0036263410316091</v>
      </c>
      <c r="L191" s="793">
        <f t="shared" si="92"/>
        <v>4.3293685299402744</v>
      </c>
      <c r="M191" s="793">
        <f t="shared" si="92"/>
        <v>2.4598684829206108</v>
      </c>
      <c r="N191" s="793">
        <f t="shared" si="92"/>
        <v>3.1486316581383811</v>
      </c>
      <c r="O191" s="793">
        <f t="shared" si="92"/>
        <v>2.4598684829206108</v>
      </c>
      <c r="P191" s="793">
        <f t="shared" si="92"/>
        <v>2.8688847565238498</v>
      </c>
      <c r="Q191" s="793">
        <f t="shared" si="92"/>
        <v>2.0423679383070334</v>
      </c>
      <c r="R191" s="801">
        <f t="shared" si="92"/>
        <v>2.8756540571363032</v>
      </c>
      <c r="S191" s="802">
        <f t="shared" si="77"/>
        <v>47.127372506900258</v>
      </c>
    </row>
    <row r="192" spans="1:19" x14ac:dyDescent="0.25">
      <c r="A192" s="791">
        <v>2039</v>
      </c>
      <c r="B192" s="792">
        <f t="shared" si="74"/>
        <v>1.1128374683874209</v>
      </c>
      <c r="C192" s="793">
        <f t="shared" ref="C192:R192" si="93">C26*C$31/100*C148</f>
        <v>0.108192531648777</v>
      </c>
      <c r="D192" s="793">
        <f t="shared" si="93"/>
        <v>6.2375138430915058</v>
      </c>
      <c r="E192" s="793">
        <f t="shared" si="93"/>
        <v>2.9920180382373798</v>
      </c>
      <c r="F192" s="793">
        <f t="shared" si="93"/>
        <v>7.7074384664994904</v>
      </c>
      <c r="G192" s="793">
        <f t="shared" si="93"/>
        <v>2.9920180382373798</v>
      </c>
      <c r="H192" s="793">
        <f t="shared" si="93"/>
        <v>3.5844827305594529</v>
      </c>
      <c r="I192" s="793">
        <f t="shared" si="93"/>
        <v>0.98384788608307927</v>
      </c>
      <c r="J192" s="793">
        <f t="shared" si="93"/>
        <v>1.5097504729938773</v>
      </c>
      <c r="K192" s="793">
        <f t="shared" si="93"/>
        <v>1.0405037043606451</v>
      </c>
      <c r="L192" s="793">
        <f t="shared" si="93"/>
        <v>4.4884473521439592</v>
      </c>
      <c r="M192" s="793">
        <f t="shared" si="93"/>
        <v>2.5502541773545229</v>
      </c>
      <c r="N192" s="793">
        <f t="shared" si="93"/>
        <v>3.2643253470137887</v>
      </c>
      <c r="O192" s="793">
        <f t="shared" si="93"/>
        <v>2.5502541773545229</v>
      </c>
      <c r="P192" s="793">
        <f t="shared" si="93"/>
        <v>2.944853842969188</v>
      </c>
      <c r="Q192" s="793">
        <f t="shared" si="93"/>
        <v>2.0996838566005604</v>
      </c>
      <c r="R192" s="801">
        <f t="shared" si="93"/>
        <v>2.9563548700935889</v>
      </c>
      <c r="S192" s="802">
        <f t="shared" si="77"/>
        <v>49.122776803629144</v>
      </c>
    </row>
    <row r="193" spans="1:19" x14ac:dyDescent="0.25">
      <c r="A193" s="791">
        <v>2040</v>
      </c>
      <c r="B193" s="792">
        <f t="shared" si="74"/>
        <v>1.1438525437300211</v>
      </c>
      <c r="C193" s="793">
        <f t="shared" ref="C193:R193" si="94">C27*C$31/100*C149</f>
        <v>0.11120788619597427</v>
      </c>
      <c r="D193" s="793">
        <f t="shared" si="94"/>
        <v>6.4917946184668427</v>
      </c>
      <c r="E193" s="793">
        <f t="shared" si="94"/>
        <v>3.192602684088826</v>
      </c>
      <c r="F193" s="793">
        <f t="shared" si="94"/>
        <v>8.2241445142128136</v>
      </c>
      <c r="G193" s="793">
        <f t="shared" si="94"/>
        <v>3.192602684088826</v>
      </c>
      <c r="H193" s="793">
        <f t="shared" si="94"/>
        <v>3.6951189192465659</v>
      </c>
      <c r="I193" s="793">
        <f t="shared" si="94"/>
        <v>1.01631952968809</v>
      </c>
      <c r="J193" s="793">
        <f t="shared" si="94"/>
        <v>1.5662472252692881</v>
      </c>
      <c r="K193" s="793">
        <f t="shared" si="94"/>
        <v>1.0794406552531579</v>
      </c>
      <c r="L193" s="793">
        <f t="shared" si="94"/>
        <v>4.6564106697195049</v>
      </c>
      <c r="M193" s="793">
        <f t="shared" si="94"/>
        <v>2.6456878805224462</v>
      </c>
      <c r="N193" s="793">
        <f t="shared" si="94"/>
        <v>3.3864804870687308</v>
      </c>
      <c r="O193" s="793">
        <f t="shared" si="94"/>
        <v>2.6456878805224462</v>
      </c>
      <c r="P193" s="793">
        <f t="shared" si="94"/>
        <v>3.0216228893654122</v>
      </c>
      <c r="Q193" s="793">
        <f t="shared" si="94"/>
        <v>2.1578120380817798</v>
      </c>
      <c r="R193" s="801">
        <f t="shared" si="94"/>
        <v>3.0381993496191466</v>
      </c>
      <c r="S193" s="802">
        <f t="shared" si="77"/>
        <v>51.265232455139866</v>
      </c>
    </row>
    <row r="194" spans="1:19" ht="15.75" thickBot="1" x14ac:dyDescent="0.3">
      <c r="A194" s="795">
        <v>2041</v>
      </c>
      <c r="B194" s="796">
        <f t="shared" si="74"/>
        <v>1.1756189191844877</v>
      </c>
      <c r="C194" s="797">
        <f t="shared" ref="C194:R194" si="95">C28*C$31/100*C150</f>
        <v>0.11429628380960295</v>
      </c>
      <c r="D194" s="797">
        <f t="shared" si="95"/>
        <v>6.7636399187448575</v>
      </c>
      <c r="E194" s="797">
        <f t="shared" si="95"/>
        <v>3.415934756575433</v>
      </c>
      <c r="F194" s="797">
        <f t="shared" si="95"/>
        <v>8.7994479329383157</v>
      </c>
      <c r="G194" s="797">
        <f t="shared" si="95"/>
        <v>3.415934756575433</v>
      </c>
      <c r="H194" s="797">
        <f t="shared" si="95"/>
        <v>3.8104312891576479</v>
      </c>
      <c r="I194" s="797">
        <f t="shared" si="95"/>
        <v>1.0503606012819888</v>
      </c>
      <c r="J194" s="797">
        <f t="shared" si="95"/>
        <v>1.6261121877300821</v>
      </c>
      <c r="K194" s="797">
        <f t="shared" si="95"/>
        <v>1.1206989401923537</v>
      </c>
      <c r="L194" s="797">
        <f t="shared" si="95"/>
        <v>4.8343875851434879</v>
      </c>
      <c r="M194" s="797">
        <f t="shared" si="95"/>
        <v>2.7468111279224363</v>
      </c>
      <c r="N194" s="797">
        <f t="shared" si="95"/>
        <v>3.5159182437407179</v>
      </c>
      <c r="O194" s="797">
        <f t="shared" si="95"/>
        <v>2.7468111279224363</v>
      </c>
      <c r="P194" s="797">
        <f t="shared" si="95"/>
        <v>3.0992913844432275</v>
      </c>
      <c r="Q194" s="797">
        <f t="shared" si="95"/>
        <v>2.216857660734695</v>
      </c>
      <c r="R194" s="803">
        <f t="shared" si="95"/>
        <v>3.121335586314451</v>
      </c>
      <c r="S194" s="804">
        <f t="shared" si="77"/>
        <v>53.573888302411653</v>
      </c>
    </row>
  </sheetData>
  <mergeCells count="13">
    <mergeCell ref="A174:R174"/>
    <mergeCell ref="A1:R1"/>
    <mergeCell ref="A8:R8"/>
    <mergeCell ref="A30:R30"/>
    <mergeCell ref="A33:R33"/>
    <mergeCell ref="A55:R55"/>
    <mergeCell ref="A58:R58"/>
    <mergeCell ref="A80:B80"/>
    <mergeCell ref="A84:B84"/>
    <mergeCell ref="A86:R86"/>
    <mergeCell ref="A108:R108"/>
    <mergeCell ref="A130:R130"/>
    <mergeCell ref="A152:R152"/>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194"/>
  <sheetViews>
    <sheetView topLeftCell="A64" workbookViewId="0">
      <selection activeCell="F83" sqref="F83"/>
    </sheetView>
  </sheetViews>
  <sheetFormatPr defaultColWidth="8.85546875" defaultRowHeight="15" x14ac:dyDescent="0.25"/>
  <cols>
    <col min="1" max="1" width="23.7109375" style="620" bestFit="1" customWidth="1"/>
    <col min="2" max="17" width="10.7109375" style="620" customWidth="1"/>
    <col min="18" max="18" width="10.7109375" style="785" customWidth="1"/>
    <col min="19" max="19" width="10.7109375" style="620" customWidth="1"/>
    <col min="20" max="16384" width="8.85546875" style="620"/>
  </cols>
  <sheetData>
    <row r="1" spans="1:18" ht="14.45" thickBot="1" x14ac:dyDescent="0.3">
      <c r="A1" s="901" t="s">
        <v>616</v>
      </c>
      <c r="B1" s="901"/>
      <c r="C1" s="901"/>
      <c r="D1" s="901"/>
      <c r="E1" s="901"/>
      <c r="F1" s="901"/>
      <c r="G1" s="901"/>
      <c r="H1" s="901"/>
      <c r="I1" s="901"/>
      <c r="J1" s="901"/>
      <c r="K1" s="901"/>
      <c r="L1" s="901"/>
      <c r="M1" s="901"/>
      <c r="N1" s="901"/>
      <c r="O1" s="901"/>
      <c r="P1" s="901"/>
      <c r="Q1" s="901"/>
      <c r="R1" s="901"/>
    </row>
    <row r="2" spans="1:18" ht="13.9" x14ac:dyDescent="0.25">
      <c r="A2" s="480" t="s">
        <v>480</v>
      </c>
      <c r="B2" s="757">
        <v>1</v>
      </c>
      <c r="C2" s="757">
        <v>2</v>
      </c>
      <c r="D2" s="757">
        <v>3</v>
      </c>
      <c r="E2" s="757">
        <v>4</v>
      </c>
      <c r="F2" s="757">
        <v>5</v>
      </c>
      <c r="G2" s="757">
        <v>6</v>
      </c>
      <c r="H2" s="757">
        <v>7</v>
      </c>
      <c r="I2" s="757">
        <v>8</v>
      </c>
      <c r="J2" s="757">
        <v>9</v>
      </c>
      <c r="K2" s="757">
        <v>10</v>
      </c>
      <c r="L2" s="757">
        <v>11</v>
      </c>
      <c r="M2" s="757">
        <v>12</v>
      </c>
      <c r="N2" s="757">
        <v>13</v>
      </c>
      <c r="O2" s="757">
        <v>14</v>
      </c>
      <c r="P2" s="757">
        <v>15</v>
      </c>
      <c r="Q2" s="757">
        <v>16</v>
      </c>
      <c r="R2" s="758">
        <v>17</v>
      </c>
    </row>
    <row r="3" spans="1:18" ht="13.9" x14ac:dyDescent="0.25">
      <c r="A3" s="759" t="s">
        <v>432</v>
      </c>
      <c r="B3" s="706" t="s">
        <v>568</v>
      </c>
      <c r="C3" s="706" t="s">
        <v>569</v>
      </c>
      <c r="D3" s="706" t="s">
        <v>570</v>
      </c>
      <c r="E3" s="706" t="s">
        <v>571</v>
      </c>
      <c r="F3" s="706" t="s">
        <v>572</v>
      </c>
      <c r="G3" s="706" t="s">
        <v>569</v>
      </c>
      <c r="H3" s="706" t="s">
        <v>573</v>
      </c>
      <c r="I3" s="706" t="s">
        <v>571</v>
      </c>
      <c r="J3" s="706" t="s">
        <v>568</v>
      </c>
      <c r="K3" s="706" t="s">
        <v>569</v>
      </c>
      <c r="L3" s="706" t="s">
        <v>574</v>
      </c>
      <c r="M3" s="706" t="s">
        <v>571</v>
      </c>
      <c r="N3" s="706" t="s">
        <v>572</v>
      </c>
      <c r="O3" s="706" t="s">
        <v>569</v>
      </c>
      <c r="P3" s="706" t="s">
        <v>575</v>
      </c>
      <c r="Q3" s="706" t="s">
        <v>571</v>
      </c>
      <c r="R3" s="760" t="s">
        <v>572</v>
      </c>
    </row>
    <row r="4" spans="1:18" ht="13.9" x14ac:dyDescent="0.25">
      <c r="A4" s="759" t="s">
        <v>399</v>
      </c>
      <c r="B4" s="761">
        <f>864/5280</f>
        <v>0.16363636363636364</v>
      </c>
      <c r="C4" s="761">
        <f>84/5280</f>
        <v>1.5909090909090907E-2</v>
      </c>
      <c r="D4" s="761">
        <f>5280/5280</f>
        <v>1</v>
      </c>
      <c r="E4" s="761">
        <f>1500/5280</f>
        <v>0.28409090909090912</v>
      </c>
      <c r="F4" s="761">
        <f>3864/5280</f>
        <v>0.73181818181818181</v>
      </c>
      <c r="G4" s="761">
        <f>1500/5280</f>
        <v>0.28409090909090912</v>
      </c>
      <c r="H4" s="761">
        <f>2112/5280</f>
        <v>0.4</v>
      </c>
      <c r="I4" s="761">
        <f>612/5280</f>
        <v>0.11590909090909091</v>
      </c>
      <c r="J4" s="761">
        <f>888/5280</f>
        <v>0.16818181818181818</v>
      </c>
      <c r="K4" s="761">
        <f>612/5280</f>
        <v>0.11590909090909091</v>
      </c>
      <c r="L4" s="761">
        <f>2640/5280</f>
        <v>0.5</v>
      </c>
      <c r="M4" s="761">
        <f>1500/5280</f>
        <v>0.28409090909090912</v>
      </c>
      <c r="N4" s="761">
        <f>1920/5280</f>
        <v>0.36363636363636365</v>
      </c>
      <c r="O4" s="761">
        <f>1500/5280</f>
        <v>0.28409090909090912</v>
      </c>
      <c r="P4" s="761">
        <f>2112/5280</f>
        <v>0.4</v>
      </c>
      <c r="Q4" s="761">
        <f>1500/5280</f>
        <v>0.28409090909090912</v>
      </c>
      <c r="R4" s="762">
        <f>2112/5280</f>
        <v>0.4</v>
      </c>
    </row>
    <row r="5" spans="1:18" ht="13.9" x14ac:dyDescent="0.25">
      <c r="A5" s="759" t="s">
        <v>582</v>
      </c>
      <c r="B5" s="706">
        <v>3</v>
      </c>
      <c r="C5" s="706">
        <v>3</v>
      </c>
      <c r="D5" s="706">
        <v>3</v>
      </c>
      <c r="E5" s="706">
        <v>3</v>
      </c>
      <c r="F5" s="706">
        <v>3</v>
      </c>
      <c r="G5" s="706">
        <v>3</v>
      </c>
      <c r="H5" s="706">
        <v>3</v>
      </c>
      <c r="I5" s="706">
        <v>3</v>
      </c>
      <c r="J5" s="706">
        <v>3</v>
      </c>
      <c r="K5" s="706">
        <v>3</v>
      </c>
      <c r="L5" s="706">
        <v>3</v>
      </c>
      <c r="M5" s="706">
        <v>3</v>
      </c>
      <c r="N5" s="706">
        <v>3</v>
      </c>
      <c r="O5" s="706">
        <v>3</v>
      </c>
      <c r="P5" s="706">
        <v>3</v>
      </c>
      <c r="Q5" s="706">
        <v>3</v>
      </c>
      <c r="R5" s="760">
        <v>3</v>
      </c>
    </row>
    <row r="6" spans="1:18" ht="14.45" thickBot="1" x14ac:dyDescent="0.3">
      <c r="A6" s="763" t="s">
        <v>576</v>
      </c>
      <c r="B6" s="730">
        <v>1800</v>
      </c>
      <c r="C6" s="730">
        <v>1800</v>
      </c>
      <c r="D6" s="730">
        <v>1800</v>
      </c>
      <c r="E6" s="730">
        <v>1800</v>
      </c>
      <c r="F6" s="730">
        <v>1800</v>
      </c>
      <c r="G6" s="730">
        <v>1800</v>
      </c>
      <c r="H6" s="730">
        <v>1800</v>
      </c>
      <c r="I6" s="730">
        <v>1800</v>
      </c>
      <c r="J6" s="730">
        <v>1800</v>
      </c>
      <c r="K6" s="730">
        <v>1800</v>
      </c>
      <c r="L6" s="730">
        <v>1800</v>
      </c>
      <c r="M6" s="730">
        <v>1800</v>
      </c>
      <c r="N6" s="730">
        <v>1800</v>
      </c>
      <c r="O6" s="730">
        <v>1800</v>
      </c>
      <c r="P6" s="730">
        <v>1800</v>
      </c>
      <c r="Q6" s="730">
        <v>1800</v>
      </c>
      <c r="R6" s="764">
        <v>1800</v>
      </c>
    </row>
    <row r="8" spans="1:18" ht="14.45" thickBot="1" x14ac:dyDescent="0.3">
      <c r="A8" s="902" t="s">
        <v>617</v>
      </c>
      <c r="B8" s="902"/>
      <c r="C8" s="902"/>
      <c r="D8" s="902"/>
      <c r="E8" s="902"/>
      <c r="F8" s="902"/>
      <c r="G8" s="902"/>
      <c r="H8" s="902"/>
      <c r="I8" s="902"/>
      <c r="J8" s="902"/>
      <c r="K8" s="902"/>
      <c r="L8" s="902"/>
      <c r="M8" s="902"/>
      <c r="N8" s="902"/>
      <c r="O8" s="902"/>
      <c r="P8" s="902"/>
      <c r="Q8" s="902"/>
      <c r="R8" s="902"/>
    </row>
    <row r="9" spans="1:18" ht="13.9" x14ac:dyDescent="0.25">
      <c r="A9" s="480">
        <v>2022</v>
      </c>
      <c r="B9" s="765">
        <v>1835</v>
      </c>
      <c r="C9" s="765">
        <v>1835</v>
      </c>
      <c r="D9" s="765">
        <v>1511</v>
      </c>
      <c r="E9" s="765">
        <v>1727</v>
      </c>
      <c r="F9" s="765">
        <v>1727</v>
      </c>
      <c r="G9" s="765">
        <v>1727</v>
      </c>
      <c r="H9" s="765">
        <v>1295</v>
      </c>
      <c r="I9" s="765">
        <v>1338</v>
      </c>
      <c r="J9" s="765">
        <v>1338</v>
      </c>
      <c r="K9" s="765">
        <v>1338</v>
      </c>
      <c r="L9" s="765">
        <v>1338</v>
      </c>
      <c r="M9" s="765">
        <v>1338</v>
      </c>
      <c r="N9" s="765">
        <v>1338</v>
      </c>
      <c r="O9" s="765">
        <v>1338</v>
      </c>
      <c r="P9" s="765">
        <v>906</v>
      </c>
      <c r="Q9" s="765">
        <v>938</v>
      </c>
      <c r="R9" s="766">
        <v>938</v>
      </c>
    </row>
    <row r="10" spans="1:18" ht="13.9" x14ac:dyDescent="0.25">
      <c r="A10" s="759">
        <v>2023</v>
      </c>
      <c r="B10" s="429">
        <f t="shared" ref="B10:B27" si="0">(B$28-B$9)/19+B9</f>
        <v>1908.8947368421052</v>
      </c>
      <c r="C10" s="429">
        <f t="shared" ref="C10:C27" si="1">(C$28-C$9)/19+C9</f>
        <v>1908.8947368421052</v>
      </c>
      <c r="D10" s="429">
        <f t="shared" ref="D10:D27" si="2">(D$28-D$9)/19+D9</f>
        <v>1576.3684210526317</v>
      </c>
      <c r="E10" s="429">
        <f t="shared" ref="E10:E27" si="3">(E$28-E$9)/19+E9</f>
        <v>1806.578947368421</v>
      </c>
      <c r="F10" s="429">
        <f t="shared" ref="F10:F27" si="4">(F$28-F$9)/19+F9</f>
        <v>1806.578947368421</v>
      </c>
      <c r="G10" s="429">
        <f t="shared" ref="G10:G27" si="5">(G$28-G$9)/19+G9</f>
        <v>1806.578947368421</v>
      </c>
      <c r="H10" s="429">
        <f t="shared" ref="H10:H27" si="6">(H$28-H$9)/19+H9</f>
        <v>1343.3157894736842</v>
      </c>
      <c r="I10" s="429">
        <f t="shared" ref="I10:I27" si="7">(I$28-I$9)/19+I9</f>
        <v>1390.1578947368421</v>
      </c>
      <c r="J10" s="429">
        <f t="shared" ref="J10:J27" si="8">(J$28-J$9)/19+J9</f>
        <v>1395.421052631579</v>
      </c>
      <c r="K10" s="429">
        <f t="shared" ref="K10:K27" si="9">(K$28-K$9)/19+K9</f>
        <v>1395.421052631579</v>
      </c>
      <c r="L10" s="429">
        <f t="shared" ref="L10:L27" si="10">(L$28-L$9)/19+L9</f>
        <v>1395.421052631579</v>
      </c>
      <c r="M10" s="429">
        <f t="shared" ref="M10:M27" si="11">(M$28-M$9)/19+M9</f>
        <v>1395.421052631579</v>
      </c>
      <c r="N10" s="429">
        <f t="shared" ref="N10:N27" si="12">(N$28-N$9)/19+N9</f>
        <v>1395.421052631579</v>
      </c>
      <c r="O10" s="429">
        <f t="shared" ref="O10:O27" si="13">(O$28-O$9)/19+O9</f>
        <v>1395.421052631579</v>
      </c>
      <c r="P10" s="429">
        <f t="shared" ref="P10:P27" si="14">(P$28-P$9)/19+P9</f>
        <v>943.52631578947364</v>
      </c>
      <c r="Q10" s="429">
        <f t="shared" ref="Q10:Q27" si="15">(Q$28-Q$9)/19+Q9</f>
        <v>979.52631578947364</v>
      </c>
      <c r="R10" s="767">
        <f t="shared" ref="R10:R27" si="16">(R$28-R$9)/19+R9</f>
        <v>979.52631578947364</v>
      </c>
    </row>
    <row r="11" spans="1:18" ht="13.9" x14ac:dyDescent="0.25">
      <c r="A11" s="759">
        <v>2024</v>
      </c>
      <c r="B11" s="429">
        <f t="shared" si="0"/>
        <v>1982.7894736842104</v>
      </c>
      <c r="C11" s="429">
        <f t="shared" si="1"/>
        <v>1982.7894736842104</v>
      </c>
      <c r="D11" s="429">
        <f t="shared" si="2"/>
        <v>1641.7368421052633</v>
      </c>
      <c r="E11" s="429">
        <f t="shared" si="3"/>
        <v>1886.1578947368421</v>
      </c>
      <c r="F11" s="429">
        <f t="shared" si="4"/>
        <v>1886.1578947368421</v>
      </c>
      <c r="G11" s="429">
        <f t="shared" si="5"/>
        <v>1886.1578947368421</v>
      </c>
      <c r="H11" s="429">
        <f t="shared" si="6"/>
        <v>1391.6315789473683</v>
      </c>
      <c r="I11" s="429">
        <f t="shared" si="7"/>
        <v>1442.3157894736842</v>
      </c>
      <c r="J11" s="429">
        <f t="shared" si="8"/>
        <v>1452.8421052631579</v>
      </c>
      <c r="K11" s="429">
        <f t="shared" si="9"/>
        <v>1452.8421052631579</v>
      </c>
      <c r="L11" s="429">
        <f t="shared" si="10"/>
        <v>1452.8421052631579</v>
      </c>
      <c r="M11" s="429">
        <f t="shared" si="11"/>
        <v>1452.8421052631579</v>
      </c>
      <c r="N11" s="429">
        <f t="shared" si="12"/>
        <v>1452.8421052631579</v>
      </c>
      <c r="O11" s="429">
        <f t="shared" si="13"/>
        <v>1452.8421052631579</v>
      </c>
      <c r="P11" s="429">
        <f t="shared" si="14"/>
        <v>981.05263157894728</v>
      </c>
      <c r="Q11" s="429">
        <f t="shared" si="15"/>
        <v>1021.0526315789473</v>
      </c>
      <c r="R11" s="767">
        <f t="shared" si="16"/>
        <v>1021.0526315789473</v>
      </c>
    </row>
    <row r="12" spans="1:18" ht="13.9" x14ac:dyDescent="0.25">
      <c r="A12" s="759">
        <v>2025</v>
      </c>
      <c r="B12" s="429">
        <f t="shared" si="0"/>
        <v>2056.6842105263158</v>
      </c>
      <c r="C12" s="429">
        <f t="shared" si="1"/>
        <v>2056.6842105263158</v>
      </c>
      <c r="D12" s="429">
        <f t="shared" si="2"/>
        <v>1707.105263157895</v>
      </c>
      <c r="E12" s="429">
        <f t="shared" si="3"/>
        <v>1965.7368421052631</v>
      </c>
      <c r="F12" s="429">
        <f t="shared" si="4"/>
        <v>1965.7368421052631</v>
      </c>
      <c r="G12" s="429">
        <f t="shared" si="5"/>
        <v>1965.7368421052631</v>
      </c>
      <c r="H12" s="429">
        <f t="shared" si="6"/>
        <v>1439.9473684210525</v>
      </c>
      <c r="I12" s="429">
        <f t="shared" si="7"/>
        <v>1494.4736842105262</v>
      </c>
      <c r="J12" s="429">
        <f t="shared" si="8"/>
        <v>1510.2631578947369</v>
      </c>
      <c r="K12" s="429">
        <f t="shared" si="9"/>
        <v>1510.2631578947369</v>
      </c>
      <c r="L12" s="429">
        <f t="shared" si="10"/>
        <v>1510.2631578947369</v>
      </c>
      <c r="M12" s="429">
        <f t="shared" si="11"/>
        <v>1510.2631578947369</v>
      </c>
      <c r="N12" s="429">
        <f t="shared" si="12"/>
        <v>1510.2631578947369</v>
      </c>
      <c r="O12" s="429">
        <f t="shared" si="13"/>
        <v>1510.2631578947369</v>
      </c>
      <c r="P12" s="429">
        <f t="shared" si="14"/>
        <v>1018.5789473684209</v>
      </c>
      <c r="Q12" s="429">
        <f t="shared" si="15"/>
        <v>1062.578947368421</v>
      </c>
      <c r="R12" s="767">
        <f t="shared" si="16"/>
        <v>1062.578947368421</v>
      </c>
    </row>
    <row r="13" spans="1:18" ht="13.9" x14ac:dyDescent="0.25">
      <c r="A13" s="759">
        <v>2026</v>
      </c>
      <c r="B13" s="429">
        <f t="shared" si="0"/>
        <v>2130.5789473684213</v>
      </c>
      <c r="C13" s="429">
        <f t="shared" si="1"/>
        <v>2130.5789473684213</v>
      </c>
      <c r="D13" s="429">
        <f t="shared" si="2"/>
        <v>1772.4736842105267</v>
      </c>
      <c r="E13" s="429">
        <f t="shared" si="3"/>
        <v>2045.3157894736842</v>
      </c>
      <c r="F13" s="429">
        <f t="shared" si="4"/>
        <v>2045.3157894736842</v>
      </c>
      <c r="G13" s="429">
        <f t="shared" si="5"/>
        <v>2045.3157894736842</v>
      </c>
      <c r="H13" s="429">
        <f t="shared" si="6"/>
        <v>1488.2631578947367</v>
      </c>
      <c r="I13" s="429">
        <f t="shared" si="7"/>
        <v>1546.6315789473683</v>
      </c>
      <c r="J13" s="429">
        <f t="shared" si="8"/>
        <v>1567.6842105263158</v>
      </c>
      <c r="K13" s="429">
        <f t="shared" si="9"/>
        <v>1567.6842105263158</v>
      </c>
      <c r="L13" s="429">
        <f t="shared" si="10"/>
        <v>1567.6842105263158</v>
      </c>
      <c r="M13" s="429">
        <f t="shared" si="11"/>
        <v>1567.6842105263158</v>
      </c>
      <c r="N13" s="429">
        <f t="shared" si="12"/>
        <v>1567.6842105263158</v>
      </c>
      <c r="O13" s="429">
        <f t="shared" si="13"/>
        <v>1567.6842105263158</v>
      </c>
      <c r="P13" s="429">
        <f t="shared" si="14"/>
        <v>1056.1052631578946</v>
      </c>
      <c r="Q13" s="429">
        <f t="shared" si="15"/>
        <v>1104.1052631578948</v>
      </c>
      <c r="R13" s="767">
        <f t="shared" si="16"/>
        <v>1104.1052631578948</v>
      </c>
    </row>
    <row r="14" spans="1:18" ht="13.9" x14ac:dyDescent="0.25">
      <c r="A14" s="759">
        <v>2027</v>
      </c>
      <c r="B14" s="429">
        <f t="shared" si="0"/>
        <v>2204.4736842105267</v>
      </c>
      <c r="C14" s="429">
        <f t="shared" si="1"/>
        <v>2204.4736842105267</v>
      </c>
      <c r="D14" s="429">
        <f t="shared" si="2"/>
        <v>1837.8421052631584</v>
      </c>
      <c r="E14" s="429">
        <f t="shared" si="3"/>
        <v>2124.8947368421054</v>
      </c>
      <c r="F14" s="429">
        <f t="shared" si="4"/>
        <v>2124.8947368421054</v>
      </c>
      <c r="G14" s="429">
        <f t="shared" si="5"/>
        <v>2124.8947368421054</v>
      </c>
      <c r="H14" s="429">
        <f t="shared" si="6"/>
        <v>1536.5789473684208</v>
      </c>
      <c r="I14" s="429">
        <f t="shared" si="7"/>
        <v>1598.7894736842104</v>
      </c>
      <c r="J14" s="429">
        <f t="shared" si="8"/>
        <v>1625.1052631578948</v>
      </c>
      <c r="K14" s="429">
        <f t="shared" si="9"/>
        <v>1625.1052631578948</v>
      </c>
      <c r="L14" s="429">
        <f t="shared" si="10"/>
        <v>1625.1052631578948</v>
      </c>
      <c r="M14" s="429">
        <f t="shared" si="11"/>
        <v>1625.1052631578948</v>
      </c>
      <c r="N14" s="429">
        <f t="shared" si="12"/>
        <v>1625.1052631578948</v>
      </c>
      <c r="O14" s="429">
        <f t="shared" si="13"/>
        <v>1625.1052631578948</v>
      </c>
      <c r="P14" s="429">
        <f t="shared" si="14"/>
        <v>1093.6315789473683</v>
      </c>
      <c r="Q14" s="429">
        <f t="shared" si="15"/>
        <v>1145.6315789473686</v>
      </c>
      <c r="R14" s="767">
        <f t="shared" si="16"/>
        <v>1145.6315789473686</v>
      </c>
    </row>
    <row r="15" spans="1:18" ht="13.9" x14ac:dyDescent="0.25">
      <c r="A15" s="759">
        <v>2028</v>
      </c>
      <c r="B15" s="429">
        <f t="shared" si="0"/>
        <v>2278.3684210526321</v>
      </c>
      <c r="C15" s="429">
        <f t="shared" si="1"/>
        <v>2278.3684210526321</v>
      </c>
      <c r="D15" s="429">
        <f t="shared" si="2"/>
        <v>1903.21052631579</v>
      </c>
      <c r="E15" s="429">
        <f t="shared" si="3"/>
        <v>2204.4736842105267</v>
      </c>
      <c r="F15" s="429">
        <f t="shared" si="4"/>
        <v>2204.4736842105267</v>
      </c>
      <c r="G15" s="429">
        <f t="shared" si="5"/>
        <v>2204.4736842105267</v>
      </c>
      <c r="H15" s="429">
        <f t="shared" si="6"/>
        <v>1584.894736842105</v>
      </c>
      <c r="I15" s="429">
        <f t="shared" si="7"/>
        <v>1650.9473684210525</v>
      </c>
      <c r="J15" s="429">
        <f t="shared" si="8"/>
        <v>1682.5263157894738</v>
      </c>
      <c r="K15" s="429">
        <f t="shared" si="9"/>
        <v>1682.5263157894738</v>
      </c>
      <c r="L15" s="429">
        <f t="shared" si="10"/>
        <v>1682.5263157894738</v>
      </c>
      <c r="M15" s="429">
        <f t="shared" si="11"/>
        <v>1682.5263157894738</v>
      </c>
      <c r="N15" s="429">
        <f t="shared" si="12"/>
        <v>1682.5263157894738</v>
      </c>
      <c r="O15" s="429">
        <f t="shared" si="13"/>
        <v>1682.5263157894738</v>
      </c>
      <c r="P15" s="429">
        <f t="shared" si="14"/>
        <v>1131.1578947368421</v>
      </c>
      <c r="Q15" s="429">
        <f t="shared" si="15"/>
        <v>1187.1578947368423</v>
      </c>
      <c r="R15" s="767">
        <f t="shared" si="16"/>
        <v>1187.1578947368423</v>
      </c>
    </row>
    <row r="16" spans="1:18" ht="13.9" x14ac:dyDescent="0.25">
      <c r="A16" s="759">
        <v>2029</v>
      </c>
      <c r="B16" s="429">
        <f t="shared" si="0"/>
        <v>2352.2631578947376</v>
      </c>
      <c r="C16" s="429">
        <f t="shared" si="1"/>
        <v>2352.2631578947376</v>
      </c>
      <c r="D16" s="429">
        <f t="shared" si="2"/>
        <v>1968.5789473684217</v>
      </c>
      <c r="E16" s="429">
        <f t="shared" si="3"/>
        <v>2284.052631578948</v>
      </c>
      <c r="F16" s="429">
        <f t="shared" si="4"/>
        <v>2284.052631578948</v>
      </c>
      <c r="G16" s="429">
        <f t="shared" si="5"/>
        <v>2284.052631578948</v>
      </c>
      <c r="H16" s="429">
        <f t="shared" si="6"/>
        <v>1633.2105263157891</v>
      </c>
      <c r="I16" s="429">
        <f t="shared" si="7"/>
        <v>1703.1052631578946</v>
      </c>
      <c r="J16" s="429">
        <f t="shared" si="8"/>
        <v>1739.9473684210527</v>
      </c>
      <c r="K16" s="429">
        <f t="shared" si="9"/>
        <v>1739.9473684210527</v>
      </c>
      <c r="L16" s="429">
        <f t="shared" si="10"/>
        <v>1739.9473684210527</v>
      </c>
      <c r="M16" s="429">
        <f t="shared" si="11"/>
        <v>1739.9473684210527</v>
      </c>
      <c r="N16" s="429">
        <f t="shared" si="12"/>
        <v>1739.9473684210527</v>
      </c>
      <c r="O16" s="429">
        <f t="shared" si="13"/>
        <v>1739.9473684210527</v>
      </c>
      <c r="P16" s="429">
        <f t="shared" si="14"/>
        <v>1168.6842105263158</v>
      </c>
      <c r="Q16" s="429">
        <f t="shared" si="15"/>
        <v>1228.6842105263161</v>
      </c>
      <c r="R16" s="767">
        <f t="shared" si="16"/>
        <v>1228.6842105263161</v>
      </c>
    </row>
    <row r="17" spans="1:18" ht="13.9" x14ac:dyDescent="0.25">
      <c r="A17" s="759">
        <v>2030</v>
      </c>
      <c r="B17" s="429">
        <f t="shared" si="0"/>
        <v>2426.157894736843</v>
      </c>
      <c r="C17" s="429">
        <f t="shared" si="1"/>
        <v>2426.157894736843</v>
      </c>
      <c r="D17" s="429">
        <f t="shared" si="2"/>
        <v>2033.9473684210534</v>
      </c>
      <c r="E17" s="429">
        <f t="shared" si="3"/>
        <v>2363.6315789473692</v>
      </c>
      <c r="F17" s="429">
        <f t="shared" si="4"/>
        <v>2363.6315789473692</v>
      </c>
      <c r="G17" s="429">
        <f t="shared" si="5"/>
        <v>2363.6315789473692</v>
      </c>
      <c r="H17" s="429">
        <f t="shared" si="6"/>
        <v>1681.5263157894733</v>
      </c>
      <c r="I17" s="429">
        <f t="shared" si="7"/>
        <v>1755.2631578947367</v>
      </c>
      <c r="J17" s="429">
        <f t="shared" si="8"/>
        <v>1797.3684210526317</v>
      </c>
      <c r="K17" s="429">
        <f t="shared" si="9"/>
        <v>1797.3684210526317</v>
      </c>
      <c r="L17" s="429">
        <f t="shared" si="10"/>
        <v>1797.3684210526317</v>
      </c>
      <c r="M17" s="429">
        <f t="shared" si="11"/>
        <v>1797.3684210526317</v>
      </c>
      <c r="N17" s="429">
        <f t="shared" si="12"/>
        <v>1797.3684210526317</v>
      </c>
      <c r="O17" s="429">
        <f t="shared" si="13"/>
        <v>1797.3684210526317</v>
      </c>
      <c r="P17" s="429">
        <f t="shared" si="14"/>
        <v>1206.2105263157896</v>
      </c>
      <c r="Q17" s="429">
        <f t="shared" si="15"/>
        <v>1270.2105263157898</v>
      </c>
      <c r="R17" s="767">
        <f t="shared" si="16"/>
        <v>1270.2105263157898</v>
      </c>
    </row>
    <row r="18" spans="1:18" ht="13.9" x14ac:dyDescent="0.25">
      <c r="A18" s="759">
        <v>2031</v>
      </c>
      <c r="B18" s="429">
        <f t="shared" si="0"/>
        <v>2500.0526315789484</v>
      </c>
      <c r="C18" s="429">
        <f t="shared" si="1"/>
        <v>2500.0526315789484</v>
      </c>
      <c r="D18" s="429">
        <f t="shared" si="2"/>
        <v>2099.3157894736851</v>
      </c>
      <c r="E18" s="429">
        <f t="shared" si="3"/>
        <v>2443.2105263157905</v>
      </c>
      <c r="F18" s="429">
        <f t="shared" si="4"/>
        <v>2443.2105263157905</v>
      </c>
      <c r="G18" s="429">
        <f t="shared" si="5"/>
        <v>2443.2105263157905</v>
      </c>
      <c r="H18" s="429">
        <f t="shared" si="6"/>
        <v>1729.8421052631575</v>
      </c>
      <c r="I18" s="429">
        <f t="shared" si="7"/>
        <v>1807.4210526315787</v>
      </c>
      <c r="J18" s="429">
        <f t="shared" si="8"/>
        <v>1854.7894736842106</v>
      </c>
      <c r="K18" s="429">
        <f t="shared" si="9"/>
        <v>1854.7894736842106</v>
      </c>
      <c r="L18" s="429">
        <f t="shared" si="10"/>
        <v>1854.7894736842106</v>
      </c>
      <c r="M18" s="429">
        <f t="shared" si="11"/>
        <v>1854.7894736842106</v>
      </c>
      <c r="N18" s="429">
        <f t="shared" si="12"/>
        <v>1854.7894736842106</v>
      </c>
      <c r="O18" s="429">
        <f t="shared" si="13"/>
        <v>1854.7894736842106</v>
      </c>
      <c r="P18" s="429">
        <f t="shared" si="14"/>
        <v>1243.7368421052633</v>
      </c>
      <c r="Q18" s="429">
        <f t="shared" si="15"/>
        <v>1311.7368421052636</v>
      </c>
      <c r="R18" s="767">
        <f t="shared" si="16"/>
        <v>1311.7368421052636</v>
      </c>
    </row>
    <row r="19" spans="1:18" ht="13.9" x14ac:dyDescent="0.25">
      <c r="A19" s="759">
        <v>2032</v>
      </c>
      <c r="B19" s="429">
        <f t="shared" si="0"/>
        <v>2573.9473684210539</v>
      </c>
      <c r="C19" s="429">
        <f t="shared" si="1"/>
        <v>2573.9473684210539</v>
      </c>
      <c r="D19" s="429">
        <f t="shared" si="2"/>
        <v>2164.6842105263167</v>
      </c>
      <c r="E19" s="429">
        <f t="shared" si="3"/>
        <v>2522.7894736842118</v>
      </c>
      <c r="F19" s="429">
        <f t="shared" si="4"/>
        <v>2522.7894736842118</v>
      </c>
      <c r="G19" s="429">
        <f t="shared" si="5"/>
        <v>2522.7894736842118</v>
      </c>
      <c r="H19" s="429">
        <f t="shared" si="6"/>
        <v>1778.1578947368416</v>
      </c>
      <c r="I19" s="429">
        <f t="shared" si="7"/>
        <v>1859.5789473684208</v>
      </c>
      <c r="J19" s="429">
        <f t="shared" si="8"/>
        <v>1912.2105263157896</v>
      </c>
      <c r="K19" s="429">
        <f t="shared" si="9"/>
        <v>1912.2105263157896</v>
      </c>
      <c r="L19" s="429">
        <f t="shared" si="10"/>
        <v>1912.2105263157896</v>
      </c>
      <c r="M19" s="429">
        <f t="shared" si="11"/>
        <v>1912.2105263157896</v>
      </c>
      <c r="N19" s="429">
        <f t="shared" si="12"/>
        <v>1912.2105263157896</v>
      </c>
      <c r="O19" s="429">
        <f t="shared" si="13"/>
        <v>1912.2105263157896</v>
      </c>
      <c r="P19" s="429">
        <f t="shared" si="14"/>
        <v>1281.2631578947371</v>
      </c>
      <c r="Q19" s="429">
        <f t="shared" si="15"/>
        <v>1353.2631578947373</v>
      </c>
      <c r="R19" s="767">
        <f t="shared" si="16"/>
        <v>1353.2631578947373</v>
      </c>
    </row>
    <row r="20" spans="1:18" ht="13.9" x14ac:dyDescent="0.25">
      <c r="A20" s="759">
        <v>2033</v>
      </c>
      <c r="B20" s="429">
        <f t="shared" si="0"/>
        <v>2647.8421052631593</v>
      </c>
      <c r="C20" s="429">
        <f t="shared" si="1"/>
        <v>2647.8421052631593</v>
      </c>
      <c r="D20" s="429">
        <f t="shared" si="2"/>
        <v>2230.0526315789484</v>
      </c>
      <c r="E20" s="429">
        <f t="shared" si="3"/>
        <v>2602.368421052633</v>
      </c>
      <c r="F20" s="429">
        <f t="shared" si="4"/>
        <v>2602.368421052633</v>
      </c>
      <c r="G20" s="429">
        <f t="shared" si="5"/>
        <v>2602.368421052633</v>
      </c>
      <c r="H20" s="429">
        <f t="shared" si="6"/>
        <v>1826.4736842105258</v>
      </c>
      <c r="I20" s="429">
        <f t="shared" si="7"/>
        <v>1911.7368421052629</v>
      </c>
      <c r="J20" s="429">
        <f t="shared" si="8"/>
        <v>1969.6315789473686</v>
      </c>
      <c r="K20" s="429">
        <f t="shared" si="9"/>
        <v>1969.6315789473686</v>
      </c>
      <c r="L20" s="429">
        <f t="shared" si="10"/>
        <v>1969.6315789473686</v>
      </c>
      <c r="M20" s="429">
        <f t="shared" si="11"/>
        <v>1969.6315789473686</v>
      </c>
      <c r="N20" s="429">
        <f t="shared" si="12"/>
        <v>1969.6315789473686</v>
      </c>
      <c r="O20" s="429">
        <f t="shared" si="13"/>
        <v>1969.6315789473686</v>
      </c>
      <c r="P20" s="429">
        <f t="shared" si="14"/>
        <v>1318.7894736842109</v>
      </c>
      <c r="Q20" s="429">
        <f t="shared" si="15"/>
        <v>1394.7894736842111</v>
      </c>
      <c r="R20" s="767">
        <f t="shared" si="16"/>
        <v>1394.7894736842111</v>
      </c>
    </row>
    <row r="21" spans="1:18" ht="13.9" x14ac:dyDescent="0.25">
      <c r="A21" s="759">
        <v>2034</v>
      </c>
      <c r="B21" s="429">
        <f t="shared" si="0"/>
        <v>2721.7368421052647</v>
      </c>
      <c r="C21" s="429">
        <f t="shared" si="1"/>
        <v>2721.7368421052647</v>
      </c>
      <c r="D21" s="429">
        <f t="shared" si="2"/>
        <v>2295.4210526315801</v>
      </c>
      <c r="E21" s="429">
        <f t="shared" si="3"/>
        <v>2681.9473684210543</v>
      </c>
      <c r="F21" s="429">
        <f t="shared" si="4"/>
        <v>2681.9473684210543</v>
      </c>
      <c r="G21" s="429">
        <f t="shared" si="5"/>
        <v>2681.9473684210543</v>
      </c>
      <c r="H21" s="429">
        <f t="shared" si="6"/>
        <v>1874.78947368421</v>
      </c>
      <c r="I21" s="429">
        <f t="shared" si="7"/>
        <v>1963.894736842105</v>
      </c>
      <c r="J21" s="429">
        <f t="shared" si="8"/>
        <v>2027.0526315789475</v>
      </c>
      <c r="K21" s="429">
        <f t="shared" si="9"/>
        <v>2027.0526315789475</v>
      </c>
      <c r="L21" s="429">
        <f t="shared" si="10"/>
        <v>2027.0526315789475</v>
      </c>
      <c r="M21" s="429">
        <f t="shared" si="11"/>
        <v>2027.0526315789475</v>
      </c>
      <c r="N21" s="429">
        <f t="shared" si="12"/>
        <v>2027.0526315789475</v>
      </c>
      <c r="O21" s="429">
        <f t="shared" si="13"/>
        <v>2027.0526315789475</v>
      </c>
      <c r="P21" s="429">
        <f t="shared" si="14"/>
        <v>1356.3157894736846</v>
      </c>
      <c r="Q21" s="429">
        <f t="shared" si="15"/>
        <v>1436.3157894736848</v>
      </c>
      <c r="R21" s="767">
        <f t="shared" si="16"/>
        <v>1436.3157894736848</v>
      </c>
    </row>
    <row r="22" spans="1:18" ht="13.9" x14ac:dyDescent="0.25">
      <c r="A22" s="759">
        <v>2035</v>
      </c>
      <c r="B22" s="429">
        <f t="shared" si="0"/>
        <v>2795.6315789473701</v>
      </c>
      <c r="C22" s="429">
        <f t="shared" si="1"/>
        <v>2795.6315789473701</v>
      </c>
      <c r="D22" s="429">
        <f t="shared" si="2"/>
        <v>2360.7894736842118</v>
      </c>
      <c r="E22" s="429">
        <f t="shared" si="3"/>
        <v>2761.5263157894756</v>
      </c>
      <c r="F22" s="429">
        <f t="shared" si="4"/>
        <v>2761.5263157894756</v>
      </c>
      <c r="G22" s="429">
        <f t="shared" si="5"/>
        <v>2761.5263157894756</v>
      </c>
      <c r="H22" s="429">
        <f t="shared" si="6"/>
        <v>1923.1052631578941</v>
      </c>
      <c r="I22" s="429">
        <f t="shared" si="7"/>
        <v>2016.0526315789471</v>
      </c>
      <c r="J22" s="429">
        <f t="shared" si="8"/>
        <v>2084.4736842105262</v>
      </c>
      <c r="K22" s="429">
        <f t="shared" si="9"/>
        <v>2084.4736842105262</v>
      </c>
      <c r="L22" s="429">
        <f t="shared" si="10"/>
        <v>2084.4736842105262</v>
      </c>
      <c r="M22" s="429">
        <f t="shared" si="11"/>
        <v>2084.4736842105262</v>
      </c>
      <c r="N22" s="429">
        <f t="shared" si="12"/>
        <v>2084.4736842105262</v>
      </c>
      <c r="O22" s="429">
        <f t="shared" si="13"/>
        <v>2084.4736842105262</v>
      </c>
      <c r="P22" s="429">
        <f t="shared" si="14"/>
        <v>1393.8421052631584</v>
      </c>
      <c r="Q22" s="429">
        <f t="shared" si="15"/>
        <v>1477.8421052631586</v>
      </c>
      <c r="R22" s="767">
        <f t="shared" si="16"/>
        <v>1477.8421052631586</v>
      </c>
    </row>
    <row r="23" spans="1:18" ht="13.9" x14ac:dyDescent="0.25">
      <c r="A23" s="759">
        <v>2036</v>
      </c>
      <c r="B23" s="429">
        <f t="shared" si="0"/>
        <v>2869.5263157894756</v>
      </c>
      <c r="C23" s="429">
        <f t="shared" si="1"/>
        <v>2869.5263157894756</v>
      </c>
      <c r="D23" s="429">
        <f t="shared" si="2"/>
        <v>2426.1578947368434</v>
      </c>
      <c r="E23" s="429">
        <f t="shared" si="3"/>
        <v>2841.1052631578968</v>
      </c>
      <c r="F23" s="429">
        <f t="shared" si="4"/>
        <v>2841.1052631578968</v>
      </c>
      <c r="G23" s="429">
        <f t="shared" si="5"/>
        <v>2841.1052631578968</v>
      </c>
      <c r="H23" s="429">
        <f t="shared" si="6"/>
        <v>1971.4210526315783</v>
      </c>
      <c r="I23" s="429">
        <f t="shared" si="7"/>
        <v>2068.2105263157891</v>
      </c>
      <c r="J23" s="429">
        <f t="shared" si="8"/>
        <v>2141.894736842105</v>
      </c>
      <c r="K23" s="429">
        <f t="shared" si="9"/>
        <v>2141.894736842105</v>
      </c>
      <c r="L23" s="429">
        <f t="shared" si="10"/>
        <v>2141.894736842105</v>
      </c>
      <c r="M23" s="429">
        <f t="shared" si="11"/>
        <v>2141.894736842105</v>
      </c>
      <c r="N23" s="429">
        <f t="shared" si="12"/>
        <v>2141.894736842105</v>
      </c>
      <c r="O23" s="429">
        <f t="shared" si="13"/>
        <v>2141.894736842105</v>
      </c>
      <c r="P23" s="429">
        <f t="shared" si="14"/>
        <v>1431.3684210526321</v>
      </c>
      <c r="Q23" s="429">
        <f t="shared" si="15"/>
        <v>1519.3684210526324</v>
      </c>
      <c r="R23" s="767">
        <f t="shared" si="16"/>
        <v>1519.3684210526324</v>
      </c>
    </row>
    <row r="24" spans="1:18" ht="13.9" x14ac:dyDescent="0.25">
      <c r="A24" s="759">
        <v>2037</v>
      </c>
      <c r="B24" s="429">
        <f t="shared" si="0"/>
        <v>2943.421052631581</v>
      </c>
      <c r="C24" s="429">
        <f t="shared" si="1"/>
        <v>2943.421052631581</v>
      </c>
      <c r="D24" s="429">
        <f t="shared" si="2"/>
        <v>2491.5263157894751</v>
      </c>
      <c r="E24" s="429">
        <f t="shared" si="3"/>
        <v>2920.6842105263181</v>
      </c>
      <c r="F24" s="429">
        <f t="shared" si="4"/>
        <v>2920.6842105263181</v>
      </c>
      <c r="G24" s="429">
        <f t="shared" si="5"/>
        <v>2920.6842105263181</v>
      </c>
      <c r="H24" s="429">
        <f t="shared" si="6"/>
        <v>2019.7368421052624</v>
      </c>
      <c r="I24" s="429">
        <f t="shared" si="7"/>
        <v>2120.3684210526312</v>
      </c>
      <c r="J24" s="429">
        <f t="shared" si="8"/>
        <v>2199.3157894736837</v>
      </c>
      <c r="K24" s="429">
        <f t="shared" si="9"/>
        <v>2199.3157894736837</v>
      </c>
      <c r="L24" s="429">
        <f t="shared" si="10"/>
        <v>2199.3157894736837</v>
      </c>
      <c r="M24" s="429">
        <f t="shared" si="11"/>
        <v>2199.3157894736837</v>
      </c>
      <c r="N24" s="429">
        <f t="shared" si="12"/>
        <v>2199.3157894736837</v>
      </c>
      <c r="O24" s="429">
        <f t="shared" si="13"/>
        <v>2199.3157894736837</v>
      </c>
      <c r="P24" s="429">
        <f t="shared" si="14"/>
        <v>1468.8947368421059</v>
      </c>
      <c r="Q24" s="429">
        <f t="shared" si="15"/>
        <v>1560.8947368421061</v>
      </c>
      <c r="R24" s="767">
        <f t="shared" si="16"/>
        <v>1560.8947368421061</v>
      </c>
    </row>
    <row r="25" spans="1:18" ht="13.9" x14ac:dyDescent="0.25">
      <c r="A25" s="759">
        <v>2038</v>
      </c>
      <c r="B25" s="429">
        <f t="shared" si="0"/>
        <v>3017.3157894736864</v>
      </c>
      <c r="C25" s="429">
        <f t="shared" si="1"/>
        <v>3017.3157894736864</v>
      </c>
      <c r="D25" s="429">
        <f t="shared" si="2"/>
        <v>2556.8947368421068</v>
      </c>
      <c r="E25" s="429">
        <f t="shared" si="3"/>
        <v>3000.2631578947394</v>
      </c>
      <c r="F25" s="429">
        <f t="shared" si="4"/>
        <v>3000.2631578947394</v>
      </c>
      <c r="G25" s="429">
        <f t="shared" si="5"/>
        <v>3000.2631578947394</v>
      </c>
      <c r="H25" s="429">
        <f t="shared" si="6"/>
        <v>2068.0526315789466</v>
      </c>
      <c r="I25" s="429">
        <f t="shared" si="7"/>
        <v>2172.5263157894733</v>
      </c>
      <c r="J25" s="429">
        <f t="shared" si="8"/>
        <v>2256.7368421052624</v>
      </c>
      <c r="K25" s="429">
        <f t="shared" si="9"/>
        <v>2256.7368421052624</v>
      </c>
      <c r="L25" s="429">
        <f t="shared" si="10"/>
        <v>2256.7368421052624</v>
      </c>
      <c r="M25" s="429">
        <f t="shared" si="11"/>
        <v>2256.7368421052624</v>
      </c>
      <c r="N25" s="429">
        <f t="shared" si="12"/>
        <v>2256.7368421052624</v>
      </c>
      <c r="O25" s="429">
        <f t="shared" si="13"/>
        <v>2256.7368421052624</v>
      </c>
      <c r="P25" s="429">
        <f t="shared" si="14"/>
        <v>1506.4210526315796</v>
      </c>
      <c r="Q25" s="429">
        <f t="shared" si="15"/>
        <v>1602.4210526315799</v>
      </c>
      <c r="R25" s="767">
        <f t="shared" si="16"/>
        <v>1602.4210526315799</v>
      </c>
    </row>
    <row r="26" spans="1:18" ht="13.9" x14ac:dyDescent="0.25">
      <c r="A26" s="759">
        <v>2039</v>
      </c>
      <c r="B26" s="429">
        <f t="shared" si="0"/>
        <v>3091.2105263157919</v>
      </c>
      <c r="C26" s="429">
        <f t="shared" si="1"/>
        <v>3091.2105263157919</v>
      </c>
      <c r="D26" s="429">
        <f t="shared" si="2"/>
        <v>2622.2631578947385</v>
      </c>
      <c r="E26" s="429">
        <f t="shared" si="3"/>
        <v>3079.8421052631606</v>
      </c>
      <c r="F26" s="429">
        <f t="shared" si="4"/>
        <v>3079.8421052631606</v>
      </c>
      <c r="G26" s="429">
        <f t="shared" si="5"/>
        <v>3079.8421052631606</v>
      </c>
      <c r="H26" s="429">
        <f t="shared" si="6"/>
        <v>2116.3684210526308</v>
      </c>
      <c r="I26" s="429">
        <f t="shared" si="7"/>
        <v>2224.6842105263154</v>
      </c>
      <c r="J26" s="429">
        <f t="shared" si="8"/>
        <v>2314.1578947368412</v>
      </c>
      <c r="K26" s="429">
        <f t="shared" si="9"/>
        <v>2314.1578947368412</v>
      </c>
      <c r="L26" s="429">
        <f t="shared" si="10"/>
        <v>2314.1578947368412</v>
      </c>
      <c r="M26" s="429">
        <f t="shared" si="11"/>
        <v>2314.1578947368412</v>
      </c>
      <c r="N26" s="429">
        <f t="shared" si="12"/>
        <v>2314.1578947368412</v>
      </c>
      <c r="O26" s="429">
        <f t="shared" si="13"/>
        <v>2314.1578947368412</v>
      </c>
      <c r="P26" s="429">
        <f t="shared" si="14"/>
        <v>1543.9473684210534</v>
      </c>
      <c r="Q26" s="429">
        <f t="shared" si="15"/>
        <v>1643.9473684210536</v>
      </c>
      <c r="R26" s="767">
        <f t="shared" si="16"/>
        <v>1643.9473684210536</v>
      </c>
    </row>
    <row r="27" spans="1:18" ht="13.9" x14ac:dyDescent="0.25">
      <c r="A27" s="759">
        <v>2040</v>
      </c>
      <c r="B27" s="429">
        <f t="shared" si="0"/>
        <v>3165.1052631578973</v>
      </c>
      <c r="C27" s="429">
        <f t="shared" si="1"/>
        <v>3165.1052631578973</v>
      </c>
      <c r="D27" s="429">
        <f t="shared" si="2"/>
        <v>2687.6315789473701</v>
      </c>
      <c r="E27" s="429">
        <f t="shared" si="3"/>
        <v>3159.4210526315819</v>
      </c>
      <c r="F27" s="429">
        <f t="shared" si="4"/>
        <v>3159.4210526315819</v>
      </c>
      <c r="G27" s="429">
        <f t="shared" si="5"/>
        <v>3159.4210526315819</v>
      </c>
      <c r="H27" s="429">
        <f t="shared" si="6"/>
        <v>2164.6842105263149</v>
      </c>
      <c r="I27" s="429">
        <f t="shared" si="7"/>
        <v>2276.8421052631575</v>
      </c>
      <c r="J27" s="429">
        <f t="shared" si="8"/>
        <v>2371.5789473684199</v>
      </c>
      <c r="K27" s="429">
        <f t="shared" si="9"/>
        <v>2371.5789473684199</v>
      </c>
      <c r="L27" s="429">
        <f t="shared" si="10"/>
        <v>2371.5789473684199</v>
      </c>
      <c r="M27" s="429">
        <f t="shared" si="11"/>
        <v>2371.5789473684199</v>
      </c>
      <c r="N27" s="429">
        <f t="shared" si="12"/>
        <v>2371.5789473684199</v>
      </c>
      <c r="O27" s="429">
        <f t="shared" si="13"/>
        <v>2371.5789473684199</v>
      </c>
      <c r="P27" s="429">
        <f t="shared" si="14"/>
        <v>1581.4736842105272</v>
      </c>
      <c r="Q27" s="429">
        <f t="shared" si="15"/>
        <v>1685.4736842105274</v>
      </c>
      <c r="R27" s="767">
        <f t="shared" si="16"/>
        <v>1685.4736842105274</v>
      </c>
    </row>
    <row r="28" spans="1:18" ht="14.45" thickBot="1" x14ac:dyDescent="0.3">
      <c r="A28" s="763">
        <v>2041</v>
      </c>
      <c r="B28" s="768">
        <v>3239</v>
      </c>
      <c r="C28" s="768">
        <v>3239</v>
      </c>
      <c r="D28" s="768">
        <v>2753</v>
      </c>
      <c r="E28" s="768">
        <v>3239</v>
      </c>
      <c r="F28" s="768">
        <v>3239</v>
      </c>
      <c r="G28" s="768">
        <v>3239</v>
      </c>
      <c r="H28" s="768">
        <v>2213</v>
      </c>
      <c r="I28" s="768">
        <v>2329</v>
      </c>
      <c r="J28" s="768">
        <v>2429</v>
      </c>
      <c r="K28" s="768">
        <v>2429</v>
      </c>
      <c r="L28" s="768">
        <v>2429</v>
      </c>
      <c r="M28" s="768">
        <v>2429</v>
      </c>
      <c r="N28" s="768">
        <v>2429</v>
      </c>
      <c r="O28" s="768">
        <v>2429</v>
      </c>
      <c r="P28" s="768">
        <v>1619</v>
      </c>
      <c r="Q28" s="768">
        <v>1727</v>
      </c>
      <c r="R28" s="769">
        <v>1727</v>
      </c>
    </row>
    <row r="29" spans="1:18" ht="13.9" x14ac:dyDescent="0.25">
      <c r="R29" s="620"/>
    </row>
    <row r="30" spans="1:18" ht="14.45" thickBot="1" x14ac:dyDescent="0.3">
      <c r="A30" s="903" t="s">
        <v>618</v>
      </c>
      <c r="B30" s="903"/>
      <c r="C30" s="903"/>
      <c r="D30" s="903"/>
      <c r="E30" s="903"/>
      <c r="F30" s="903"/>
      <c r="G30" s="903"/>
      <c r="H30" s="903"/>
      <c r="I30" s="903"/>
      <c r="J30" s="903"/>
      <c r="K30" s="903"/>
      <c r="L30" s="903"/>
      <c r="M30" s="903"/>
      <c r="N30" s="903"/>
      <c r="O30" s="903"/>
      <c r="P30" s="903"/>
      <c r="Q30" s="903"/>
      <c r="R30" s="903"/>
    </row>
    <row r="31" spans="1:18" ht="14.45" thickBot="1" x14ac:dyDescent="0.3">
      <c r="A31" s="770" t="s">
        <v>297</v>
      </c>
      <c r="B31" s="771">
        <v>15</v>
      </c>
      <c r="C31" s="771">
        <v>15</v>
      </c>
      <c r="D31" s="771">
        <v>15</v>
      </c>
      <c r="E31" s="771">
        <v>18</v>
      </c>
      <c r="F31" s="771">
        <v>18</v>
      </c>
      <c r="G31" s="771">
        <v>18</v>
      </c>
      <c r="H31" s="771">
        <v>28</v>
      </c>
      <c r="I31" s="771">
        <v>25</v>
      </c>
      <c r="J31" s="771">
        <v>25</v>
      </c>
      <c r="K31" s="771">
        <v>25</v>
      </c>
      <c r="L31" s="771">
        <v>25</v>
      </c>
      <c r="M31" s="771">
        <v>25</v>
      </c>
      <c r="N31" s="771">
        <v>25</v>
      </c>
      <c r="O31" s="771">
        <v>25</v>
      </c>
      <c r="P31" s="771">
        <v>33</v>
      </c>
      <c r="Q31" s="771">
        <v>31</v>
      </c>
      <c r="R31" s="772">
        <v>31</v>
      </c>
    </row>
    <row r="33" spans="1:18" ht="14.45" thickBot="1" x14ac:dyDescent="0.3">
      <c r="A33" s="903" t="s">
        <v>619</v>
      </c>
      <c r="B33" s="903"/>
      <c r="C33" s="903"/>
      <c r="D33" s="903"/>
      <c r="E33" s="903"/>
      <c r="F33" s="903"/>
      <c r="G33" s="903"/>
      <c r="H33" s="903"/>
      <c r="I33" s="903"/>
      <c r="J33" s="903"/>
      <c r="K33" s="903"/>
      <c r="L33" s="903"/>
      <c r="M33" s="903"/>
      <c r="N33" s="903"/>
      <c r="O33" s="903"/>
      <c r="P33" s="903"/>
      <c r="Q33" s="903"/>
      <c r="R33" s="903"/>
    </row>
    <row r="34" spans="1:18" ht="13.9" x14ac:dyDescent="0.25">
      <c r="A34" s="480">
        <v>2022</v>
      </c>
      <c r="B34" s="773">
        <f>B9*(1+B$31/100)</f>
        <v>2110.25</v>
      </c>
      <c r="C34" s="773">
        <f t="shared" ref="C34:R49" si="17">C9*(1+C$31/100)</f>
        <v>2110.25</v>
      </c>
      <c r="D34" s="773">
        <f t="shared" si="17"/>
        <v>1737.6499999999999</v>
      </c>
      <c r="E34" s="773">
        <f t="shared" si="17"/>
        <v>2037.86</v>
      </c>
      <c r="F34" s="773">
        <f t="shared" si="17"/>
        <v>2037.86</v>
      </c>
      <c r="G34" s="773">
        <f t="shared" si="17"/>
        <v>2037.86</v>
      </c>
      <c r="H34" s="773">
        <f t="shared" si="17"/>
        <v>1657.6000000000001</v>
      </c>
      <c r="I34" s="773">
        <f t="shared" si="17"/>
        <v>1672.5</v>
      </c>
      <c r="J34" s="773">
        <f t="shared" si="17"/>
        <v>1672.5</v>
      </c>
      <c r="K34" s="773">
        <f t="shared" si="17"/>
        <v>1672.5</v>
      </c>
      <c r="L34" s="773">
        <f t="shared" si="17"/>
        <v>1672.5</v>
      </c>
      <c r="M34" s="773">
        <f t="shared" si="17"/>
        <v>1672.5</v>
      </c>
      <c r="N34" s="773">
        <f t="shared" si="17"/>
        <v>1672.5</v>
      </c>
      <c r="O34" s="773">
        <f t="shared" si="17"/>
        <v>1672.5</v>
      </c>
      <c r="P34" s="773">
        <f t="shared" si="17"/>
        <v>1204.98</v>
      </c>
      <c r="Q34" s="773">
        <f t="shared" si="17"/>
        <v>1228.78</v>
      </c>
      <c r="R34" s="774">
        <f t="shared" si="17"/>
        <v>1228.78</v>
      </c>
    </row>
    <row r="35" spans="1:18" ht="13.9" x14ac:dyDescent="0.25">
      <c r="A35" s="759">
        <v>2023</v>
      </c>
      <c r="B35" s="429">
        <f t="shared" ref="B35:Q50" si="18">B10*(1+B$31/100)</f>
        <v>2195.2289473684209</v>
      </c>
      <c r="C35" s="429">
        <f t="shared" si="18"/>
        <v>2195.2289473684209</v>
      </c>
      <c r="D35" s="429">
        <f t="shared" si="18"/>
        <v>1812.8236842105264</v>
      </c>
      <c r="E35" s="429">
        <f t="shared" si="18"/>
        <v>2131.7631578947367</v>
      </c>
      <c r="F35" s="429">
        <f t="shared" si="18"/>
        <v>2131.7631578947367</v>
      </c>
      <c r="G35" s="429">
        <f t="shared" si="18"/>
        <v>2131.7631578947367</v>
      </c>
      <c r="H35" s="429">
        <f t="shared" si="18"/>
        <v>1719.4442105263158</v>
      </c>
      <c r="I35" s="429">
        <f t="shared" si="18"/>
        <v>1737.6973684210525</v>
      </c>
      <c r="J35" s="429">
        <f t="shared" si="18"/>
        <v>1744.2763157894738</v>
      </c>
      <c r="K35" s="429">
        <f t="shared" si="18"/>
        <v>1744.2763157894738</v>
      </c>
      <c r="L35" s="429">
        <f t="shared" si="18"/>
        <v>1744.2763157894738</v>
      </c>
      <c r="M35" s="429">
        <f t="shared" si="18"/>
        <v>1744.2763157894738</v>
      </c>
      <c r="N35" s="429">
        <f t="shared" si="18"/>
        <v>1744.2763157894738</v>
      </c>
      <c r="O35" s="429">
        <f t="shared" si="18"/>
        <v>1744.2763157894738</v>
      </c>
      <c r="P35" s="429">
        <f t="shared" si="18"/>
        <v>1254.8900000000001</v>
      </c>
      <c r="Q35" s="429">
        <f t="shared" si="18"/>
        <v>1283.1794736842105</v>
      </c>
      <c r="R35" s="767">
        <f t="shared" si="17"/>
        <v>1283.1794736842105</v>
      </c>
    </row>
    <row r="36" spans="1:18" ht="13.9" x14ac:dyDescent="0.25">
      <c r="A36" s="759">
        <v>2024</v>
      </c>
      <c r="B36" s="429">
        <f t="shared" si="18"/>
        <v>2280.2078947368418</v>
      </c>
      <c r="C36" s="429">
        <f t="shared" si="17"/>
        <v>2280.2078947368418</v>
      </c>
      <c r="D36" s="429">
        <f t="shared" si="17"/>
        <v>1887.9973684210527</v>
      </c>
      <c r="E36" s="429">
        <f t="shared" si="17"/>
        <v>2225.6663157894736</v>
      </c>
      <c r="F36" s="429">
        <f t="shared" si="17"/>
        <v>2225.6663157894736</v>
      </c>
      <c r="G36" s="429">
        <f t="shared" si="17"/>
        <v>2225.6663157894736</v>
      </c>
      <c r="H36" s="429">
        <f t="shared" si="17"/>
        <v>1781.2884210526315</v>
      </c>
      <c r="I36" s="429">
        <f t="shared" si="17"/>
        <v>1802.8947368421052</v>
      </c>
      <c r="J36" s="429">
        <f t="shared" si="17"/>
        <v>1816.0526315789475</v>
      </c>
      <c r="K36" s="429">
        <f t="shared" si="17"/>
        <v>1816.0526315789475</v>
      </c>
      <c r="L36" s="429">
        <f t="shared" si="17"/>
        <v>1816.0526315789475</v>
      </c>
      <c r="M36" s="429">
        <f t="shared" si="17"/>
        <v>1816.0526315789475</v>
      </c>
      <c r="N36" s="429">
        <f t="shared" si="17"/>
        <v>1816.0526315789475</v>
      </c>
      <c r="O36" s="429">
        <f t="shared" si="17"/>
        <v>1816.0526315789475</v>
      </c>
      <c r="P36" s="429">
        <f t="shared" si="17"/>
        <v>1304.8</v>
      </c>
      <c r="Q36" s="429">
        <f t="shared" si="17"/>
        <v>1337.578947368421</v>
      </c>
      <c r="R36" s="767">
        <f t="shared" si="17"/>
        <v>1337.578947368421</v>
      </c>
    </row>
    <row r="37" spans="1:18" ht="13.9" x14ac:dyDescent="0.25">
      <c r="A37" s="759">
        <v>2025</v>
      </c>
      <c r="B37" s="429">
        <f t="shared" si="18"/>
        <v>2365.1868421052632</v>
      </c>
      <c r="C37" s="429">
        <f t="shared" si="17"/>
        <v>2365.1868421052632</v>
      </c>
      <c r="D37" s="429">
        <f t="shared" si="17"/>
        <v>1963.1710526315792</v>
      </c>
      <c r="E37" s="429">
        <f t="shared" si="17"/>
        <v>2319.5694736842102</v>
      </c>
      <c r="F37" s="429">
        <f t="shared" si="17"/>
        <v>2319.5694736842102</v>
      </c>
      <c r="G37" s="429">
        <f t="shared" si="17"/>
        <v>2319.5694736842102</v>
      </c>
      <c r="H37" s="429">
        <f t="shared" si="17"/>
        <v>1843.1326315789472</v>
      </c>
      <c r="I37" s="429">
        <f t="shared" si="17"/>
        <v>1868.0921052631579</v>
      </c>
      <c r="J37" s="429">
        <f t="shared" si="17"/>
        <v>1887.828947368421</v>
      </c>
      <c r="K37" s="429">
        <f t="shared" si="17"/>
        <v>1887.828947368421</v>
      </c>
      <c r="L37" s="429">
        <f t="shared" si="17"/>
        <v>1887.828947368421</v>
      </c>
      <c r="M37" s="429">
        <f t="shared" si="17"/>
        <v>1887.828947368421</v>
      </c>
      <c r="N37" s="429">
        <f t="shared" si="17"/>
        <v>1887.828947368421</v>
      </c>
      <c r="O37" s="429">
        <f t="shared" si="17"/>
        <v>1887.828947368421</v>
      </c>
      <c r="P37" s="429">
        <f t="shared" si="17"/>
        <v>1354.7099999999998</v>
      </c>
      <c r="Q37" s="429">
        <f t="shared" si="17"/>
        <v>1391.9784210526316</v>
      </c>
      <c r="R37" s="767">
        <f t="shared" si="17"/>
        <v>1391.9784210526316</v>
      </c>
    </row>
    <row r="38" spans="1:18" ht="13.9" x14ac:dyDescent="0.25">
      <c r="A38" s="759">
        <v>2026</v>
      </c>
      <c r="B38" s="429">
        <f t="shared" si="18"/>
        <v>2450.1657894736841</v>
      </c>
      <c r="C38" s="429">
        <f t="shared" si="17"/>
        <v>2450.1657894736841</v>
      </c>
      <c r="D38" s="429">
        <f t="shared" si="17"/>
        <v>2038.3447368421055</v>
      </c>
      <c r="E38" s="429">
        <f t="shared" si="17"/>
        <v>2413.4726315789471</v>
      </c>
      <c r="F38" s="429">
        <f t="shared" si="17"/>
        <v>2413.4726315789471</v>
      </c>
      <c r="G38" s="429">
        <f t="shared" si="17"/>
        <v>2413.4726315789471</v>
      </c>
      <c r="H38" s="429">
        <f t="shared" si="17"/>
        <v>1904.9768421052629</v>
      </c>
      <c r="I38" s="429">
        <f t="shared" si="17"/>
        <v>1933.2894736842104</v>
      </c>
      <c r="J38" s="429">
        <f t="shared" si="17"/>
        <v>1959.6052631578948</v>
      </c>
      <c r="K38" s="429">
        <f t="shared" si="17"/>
        <v>1959.6052631578948</v>
      </c>
      <c r="L38" s="429">
        <f t="shared" si="17"/>
        <v>1959.6052631578948</v>
      </c>
      <c r="M38" s="429">
        <f t="shared" si="17"/>
        <v>1959.6052631578948</v>
      </c>
      <c r="N38" s="429">
        <f t="shared" si="17"/>
        <v>1959.6052631578948</v>
      </c>
      <c r="O38" s="429">
        <f t="shared" si="17"/>
        <v>1959.6052631578948</v>
      </c>
      <c r="P38" s="429">
        <f t="shared" si="17"/>
        <v>1404.62</v>
      </c>
      <c r="Q38" s="429">
        <f t="shared" si="17"/>
        <v>1446.3778947368423</v>
      </c>
      <c r="R38" s="767">
        <f t="shared" si="17"/>
        <v>1446.3778947368423</v>
      </c>
    </row>
    <row r="39" spans="1:18" ht="13.9" x14ac:dyDescent="0.25">
      <c r="A39" s="759">
        <v>2027</v>
      </c>
      <c r="B39" s="429">
        <f t="shared" si="18"/>
        <v>2535.1447368421054</v>
      </c>
      <c r="C39" s="429">
        <f t="shared" si="17"/>
        <v>2535.1447368421054</v>
      </c>
      <c r="D39" s="429">
        <f t="shared" si="17"/>
        <v>2113.5184210526318</v>
      </c>
      <c r="E39" s="429">
        <f t="shared" si="17"/>
        <v>2507.3757894736841</v>
      </c>
      <c r="F39" s="429">
        <f t="shared" si="17"/>
        <v>2507.3757894736841</v>
      </c>
      <c r="G39" s="429">
        <f t="shared" si="17"/>
        <v>2507.3757894736841</v>
      </c>
      <c r="H39" s="429">
        <f t="shared" si="17"/>
        <v>1966.8210526315786</v>
      </c>
      <c r="I39" s="429">
        <f t="shared" si="17"/>
        <v>1998.4868421052629</v>
      </c>
      <c r="J39" s="429">
        <f t="shared" si="17"/>
        <v>2031.3815789473686</v>
      </c>
      <c r="K39" s="429">
        <f t="shared" si="17"/>
        <v>2031.3815789473686</v>
      </c>
      <c r="L39" s="429">
        <f t="shared" si="17"/>
        <v>2031.3815789473686</v>
      </c>
      <c r="M39" s="429">
        <f t="shared" si="17"/>
        <v>2031.3815789473686</v>
      </c>
      <c r="N39" s="429">
        <f t="shared" si="17"/>
        <v>2031.3815789473686</v>
      </c>
      <c r="O39" s="429">
        <f t="shared" si="17"/>
        <v>2031.3815789473686</v>
      </c>
      <c r="P39" s="429">
        <f t="shared" si="17"/>
        <v>1454.53</v>
      </c>
      <c r="Q39" s="429">
        <f t="shared" si="17"/>
        <v>1500.7773684210529</v>
      </c>
      <c r="R39" s="767">
        <f t="shared" si="17"/>
        <v>1500.7773684210529</v>
      </c>
    </row>
    <row r="40" spans="1:18" ht="13.9" x14ac:dyDescent="0.25">
      <c r="A40" s="759">
        <v>2028</v>
      </c>
      <c r="B40" s="429">
        <f t="shared" si="18"/>
        <v>2620.1236842105268</v>
      </c>
      <c r="C40" s="429">
        <f t="shared" si="17"/>
        <v>2620.1236842105268</v>
      </c>
      <c r="D40" s="429">
        <f t="shared" si="17"/>
        <v>2188.6921052631583</v>
      </c>
      <c r="E40" s="429">
        <f t="shared" si="17"/>
        <v>2601.2789473684215</v>
      </c>
      <c r="F40" s="429">
        <f t="shared" si="17"/>
        <v>2601.2789473684215</v>
      </c>
      <c r="G40" s="429">
        <f t="shared" si="17"/>
        <v>2601.2789473684215</v>
      </c>
      <c r="H40" s="429">
        <f t="shared" si="17"/>
        <v>2028.6652631578945</v>
      </c>
      <c r="I40" s="429">
        <f t="shared" si="17"/>
        <v>2063.6842105263158</v>
      </c>
      <c r="J40" s="429">
        <f t="shared" si="17"/>
        <v>2103.1578947368421</v>
      </c>
      <c r="K40" s="429">
        <f t="shared" si="17"/>
        <v>2103.1578947368421</v>
      </c>
      <c r="L40" s="429">
        <f t="shared" si="17"/>
        <v>2103.1578947368421</v>
      </c>
      <c r="M40" s="429">
        <f t="shared" si="17"/>
        <v>2103.1578947368421</v>
      </c>
      <c r="N40" s="429">
        <f t="shared" si="17"/>
        <v>2103.1578947368421</v>
      </c>
      <c r="O40" s="429">
        <f t="shared" si="17"/>
        <v>2103.1578947368421</v>
      </c>
      <c r="P40" s="429">
        <f t="shared" si="17"/>
        <v>1504.44</v>
      </c>
      <c r="Q40" s="429">
        <f t="shared" si="17"/>
        <v>1555.1768421052634</v>
      </c>
      <c r="R40" s="767">
        <f t="shared" si="17"/>
        <v>1555.1768421052634</v>
      </c>
    </row>
    <row r="41" spans="1:18" ht="13.9" x14ac:dyDescent="0.25">
      <c r="A41" s="759">
        <v>2029</v>
      </c>
      <c r="B41" s="429">
        <f t="shared" si="18"/>
        <v>2705.1026315789481</v>
      </c>
      <c r="C41" s="429">
        <f t="shared" si="17"/>
        <v>2705.1026315789481</v>
      </c>
      <c r="D41" s="429">
        <f t="shared" si="17"/>
        <v>2263.8657894736848</v>
      </c>
      <c r="E41" s="429">
        <f t="shared" si="17"/>
        <v>2695.1821052631585</v>
      </c>
      <c r="F41" s="429">
        <f t="shared" si="17"/>
        <v>2695.1821052631585</v>
      </c>
      <c r="G41" s="429">
        <f t="shared" si="17"/>
        <v>2695.1821052631585</v>
      </c>
      <c r="H41" s="429">
        <f t="shared" si="17"/>
        <v>2090.5094736842102</v>
      </c>
      <c r="I41" s="429">
        <f t="shared" si="17"/>
        <v>2128.8815789473683</v>
      </c>
      <c r="J41" s="429">
        <f t="shared" si="17"/>
        <v>2174.9342105263158</v>
      </c>
      <c r="K41" s="429">
        <f t="shared" si="17"/>
        <v>2174.9342105263158</v>
      </c>
      <c r="L41" s="429">
        <f t="shared" si="17"/>
        <v>2174.9342105263158</v>
      </c>
      <c r="M41" s="429">
        <f t="shared" si="17"/>
        <v>2174.9342105263158</v>
      </c>
      <c r="N41" s="429">
        <f t="shared" si="17"/>
        <v>2174.9342105263158</v>
      </c>
      <c r="O41" s="429">
        <f t="shared" si="17"/>
        <v>2174.9342105263158</v>
      </c>
      <c r="P41" s="429">
        <f t="shared" si="17"/>
        <v>1554.3500000000001</v>
      </c>
      <c r="Q41" s="429">
        <f t="shared" si="17"/>
        <v>1609.5763157894742</v>
      </c>
      <c r="R41" s="767">
        <f t="shared" si="17"/>
        <v>1609.5763157894742</v>
      </c>
    </row>
    <row r="42" spans="1:18" ht="13.9" x14ac:dyDescent="0.25">
      <c r="A42" s="759">
        <v>2030</v>
      </c>
      <c r="B42" s="429">
        <f t="shared" si="18"/>
        <v>2790.0815789473691</v>
      </c>
      <c r="C42" s="429">
        <f t="shared" si="17"/>
        <v>2790.0815789473691</v>
      </c>
      <c r="D42" s="429">
        <f t="shared" si="17"/>
        <v>2339.0394736842113</v>
      </c>
      <c r="E42" s="429">
        <f t="shared" si="17"/>
        <v>2789.0852631578955</v>
      </c>
      <c r="F42" s="429">
        <f t="shared" si="17"/>
        <v>2789.0852631578955</v>
      </c>
      <c r="G42" s="429">
        <f t="shared" si="17"/>
        <v>2789.0852631578955</v>
      </c>
      <c r="H42" s="429">
        <f t="shared" si="17"/>
        <v>2152.3536842105259</v>
      </c>
      <c r="I42" s="429">
        <f t="shared" si="17"/>
        <v>2194.0789473684208</v>
      </c>
      <c r="J42" s="429">
        <f t="shared" si="17"/>
        <v>2246.7105263157896</v>
      </c>
      <c r="K42" s="429">
        <f t="shared" si="17"/>
        <v>2246.7105263157896</v>
      </c>
      <c r="L42" s="429">
        <f t="shared" si="17"/>
        <v>2246.7105263157896</v>
      </c>
      <c r="M42" s="429">
        <f t="shared" si="17"/>
        <v>2246.7105263157896</v>
      </c>
      <c r="N42" s="429">
        <f t="shared" si="17"/>
        <v>2246.7105263157896</v>
      </c>
      <c r="O42" s="429">
        <f t="shared" si="17"/>
        <v>2246.7105263157896</v>
      </c>
      <c r="P42" s="429">
        <f t="shared" si="17"/>
        <v>1604.2600000000002</v>
      </c>
      <c r="Q42" s="429">
        <f t="shared" si="17"/>
        <v>1663.9757894736847</v>
      </c>
      <c r="R42" s="767">
        <f t="shared" si="17"/>
        <v>1663.9757894736847</v>
      </c>
    </row>
    <row r="43" spans="1:18" ht="13.9" x14ac:dyDescent="0.25">
      <c r="A43" s="759">
        <v>2031</v>
      </c>
      <c r="B43" s="429">
        <f t="shared" si="18"/>
        <v>2875.0605263157904</v>
      </c>
      <c r="C43" s="429">
        <f t="shared" si="17"/>
        <v>2875.0605263157904</v>
      </c>
      <c r="D43" s="429">
        <f t="shared" si="17"/>
        <v>2414.2131578947378</v>
      </c>
      <c r="E43" s="429">
        <f t="shared" si="17"/>
        <v>2882.9884210526325</v>
      </c>
      <c r="F43" s="429">
        <f t="shared" si="17"/>
        <v>2882.9884210526325</v>
      </c>
      <c r="G43" s="429">
        <f t="shared" si="17"/>
        <v>2882.9884210526325</v>
      </c>
      <c r="H43" s="429">
        <f t="shared" si="17"/>
        <v>2214.1978947368416</v>
      </c>
      <c r="I43" s="429">
        <f t="shared" si="17"/>
        <v>2259.2763157894733</v>
      </c>
      <c r="J43" s="429">
        <f t="shared" si="17"/>
        <v>2318.4868421052633</v>
      </c>
      <c r="K43" s="429">
        <f t="shared" si="17"/>
        <v>2318.4868421052633</v>
      </c>
      <c r="L43" s="429">
        <f t="shared" si="17"/>
        <v>2318.4868421052633</v>
      </c>
      <c r="M43" s="429">
        <f t="shared" si="17"/>
        <v>2318.4868421052633</v>
      </c>
      <c r="N43" s="429">
        <f t="shared" si="17"/>
        <v>2318.4868421052633</v>
      </c>
      <c r="O43" s="429">
        <f t="shared" si="17"/>
        <v>2318.4868421052633</v>
      </c>
      <c r="P43" s="429">
        <f t="shared" si="17"/>
        <v>1654.1700000000003</v>
      </c>
      <c r="Q43" s="429">
        <f t="shared" si="17"/>
        <v>1718.3752631578955</v>
      </c>
      <c r="R43" s="767">
        <f t="shared" si="17"/>
        <v>1718.3752631578955</v>
      </c>
    </row>
    <row r="44" spans="1:18" ht="13.9" x14ac:dyDescent="0.25">
      <c r="A44" s="759">
        <v>2032</v>
      </c>
      <c r="B44" s="429">
        <f t="shared" si="18"/>
        <v>2960.0394736842118</v>
      </c>
      <c r="C44" s="429">
        <f t="shared" si="17"/>
        <v>2960.0394736842118</v>
      </c>
      <c r="D44" s="429">
        <f t="shared" si="17"/>
        <v>2489.3868421052639</v>
      </c>
      <c r="E44" s="429">
        <f t="shared" si="17"/>
        <v>2976.8915789473699</v>
      </c>
      <c r="F44" s="429">
        <f t="shared" si="17"/>
        <v>2976.8915789473699</v>
      </c>
      <c r="G44" s="429">
        <f t="shared" si="17"/>
        <v>2976.8915789473699</v>
      </c>
      <c r="H44" s="429">
        <f t="shared" si="17"/>
        <v>2276.0421052631573</v>
      </c>
      <c r="I44" s="429">
        <f t="shared" si="17"/>
        <v>2324.4736842105258</v>
      </c>
      <c r="J44" s="429">
        <f t="shared" si="17"/>
        <v>2390.2631578947371</v>
      </c>
      <c r="K44" s="429">
        <f t="shared" si="17"/>
        <v>2390.2631578947371</v>
      </c>
      <c r="L44" s="429">
        <f t="shared" si="17"/>
        <v>2390.2631578947371</v>
      </c>
      <c r="M44" s="429">
        <f t="shared" si="17"/>
        <v>2390.2631578947371</v>
      </c>
      <c r="N44" s="429">
        <f t="shared" si="17"/>
        <v>2390.2631578947371</v>
      </c>
      <c r="O44" s="429">
        <f t="shared" si="17"/>
        <v>2390.2631578947371</v>
      </c>
      <c r="P44" s="429">
        <f t="shared" si="17"/>
        <v>1704.0800000000004</v>
      </c>
      <c r="Q44" s="429">
        <f t="shared" si="17"/>
        <v>1772.774736842106</v>
      </c>
      <c r="R44" s="767">
        <f t="shared" si="17"/>
        <v>1772.774736842106</v>
      </c>
    </row>
    <row r="45" spans="1:18" ht="13.9" x14ac:dyDescent="0.25">
      <c r="A45" s="759">
        <v>2033</v>
      </c>
      <c r="B45" s="429">
        <f t="shared" si="18"/>
        <v>3045.0184210526331</v>
      </c>
      <c r="C45" s="429">
        <f t="shared" si="17"/>
        <v>3045.0184210526331</v>
      </c>
      <c r="D45" s="429">
        <f t="shared" si="17"/>
        <v>2564.5605263157904</v>
      </c>
      <c r="E45" s="429">
        <f t="shared" si="17"/>
        <v>3070.7947368421069</v>
      </c>
      <c r="F45" s="429">
        <f t="shared" si="17"/>
        <v>3070.7947368421069</v>
      </c>
      <c r="G45" s="429">
        <f t="shared" si="17"/>
        <v>3070.7947368421069</v>
      </c>
      <c r="H45" s="429">
        <f t="shared" si="17"/>
        <v>2337.886315789473</v>
      </c>
      <c r="I45" s="429">
        <f t="shared" si="17"/>
        <v>2389.6710526315787</v>
      </c>
      <c r="J45" s="429">
        <f t="shared" si="17"/>
        <v>2462.0394736842109</v>
      </c>
      <c r="K45" s="429">
        <f t="shared" si="17"/>
        <v>2462.0394736842109</v>
      </c>
      <c r="L45" s="429">
        <f t="shared" si="17"/>
        <v>2462.0394736842109</v>
      </c>
      <c r="M45" s="429">
        <f t="shared" si="17"/>
        <v>2462.0394736842109</v>
      </c>
      <c r="N45" s="429">
        <f t="shared" si="17"/>
        <v>2462.0394736842109</v>
      </c>
      <c r="O45" s="429">
        <f t="shared" si="17"/>
        <v>2462.0394736842109</v>
      </c>
      <c r="P45" s="429">
        <f t="shared" si="17"/>
        <v>1753.9900000000005</v>
      </c>
      <c r="Q45" s="429">
        <f t="shared" si="17"/>
        <v>1827.1742105263165</v>
      </c>
      <c r="R45" s="767">
        <f t="shared" si="17"/>
        <v>1827.1742105263165</v>
      </c>
    </row>
    <row r="46" spans="1:18" ht="13.9" x14ac:dyDescent="0.25">
      <c r="A46" s="759">
        <v>2034</v>
      </c>
      <c r="B46" s="429">
        <f t="shared" si="18"/>
        <v>3129.997368421054</v>
      </c>
      <c r="C46" s="429">
        <f t="shared" si="17"/>
        <v>3129.997368421054</v>
      </c>
      <c r="D46" s="429">
        <f t="shared" si="17"/>
        <v>2639.7342105263169</v>
      </c>
      <c r="E46" s="429">
        <f t="shared" si="17"/>
        <v>3164.6978947368439</v>
      </c>
      <c r="F46" s="429">
        <f t="shared" si="17"/>
        <v>3164.6978947368439</v>
      </c>
      <c r="G46" s="429">
        <f t="shared" si="17"/>
        <v>3164.6978947368439</v>
      </c>
      <c r="H46" s="429">
        <f t="shared" si="17"/>
        <v>2399.7305263157887</v>
      </c>
      <c r="I46" s="429">
        <f t="shared" si="17"/>
        <v>2454.8684210526312</v>
      </c>
      <c r="J46" s="429">
        <f t="shared" si="17"/>
        <v>2533.8157894736842</v>
      </c>
      <c r="K46" s="429">
        <f t="shared" si="17"/>
        <v>2533.8157894736842</v>
      </c>
      <c r="L46" s="429">
        <f t="shared" si="17"/>
        <v>2533.8157894736842</v>
      </c>
      <c r="M46" s="429">
        <f t="shared" si="17"/>
        <v>2533.8157894736842</v>
      </c>
      <c r="N46" s="429">
        <f t="shared" si="17"/>
        <v>2533.8157894736842</v>
      </c>
      <c r="O46" s="429">
        <f t="shared" si="17"/>
        <v>2533.8157894736842</v>
      </c>
      <c r="P46" s="429">
        <f t="shared" si="17"/>
        <v>1803.9000000000005</v>
      </c>
      <c r="Q46" s="429">
        <f t="shared" si="17"/>
        <v>1881.5736842105273</v>
      </c>
      <c r="R46" s="767">
        <f t="shared" si="17"/>
        <v>1881.5736842105273</v>
      </c>
    </row>
    <row r="47" spans="1:18" ht="13.9" x14ac:dyDescent="0.25">
      <c r="A47" s="759">
        <v>2035</v>
      </c>
      <c r="B47" s="429">
        <f t="shared" si="18"/>
        <v>3214.9763157894754</v>
      </c>
      <c r="C47" s="429">
        <f t="shared" si="17"/>
        <v>3214.9763157894754</v>
      </c>
      <c r="D47" s="429">
        <f t="shared" si="17"/>
        <v>2714.9078947368434</v>
      </c>
      <c r="E47" s="429">
        <f t="shared" si="17"/>
        <v>3258.6010526315808</v>
      </c>
      <c r="F47" s="429">
        <f t="shared" si="17"/>
        <v>3258.6010526315808</v>
      </c>
      <c r="G47" s="429">
        <f t="shared" si="17"/>
        <v>3258.6010526315808</v>
      </c>
      <c r="H47" s="429">
        <f t="shared" si="17"/>
        <v>2461.5747368421044</v>
      </c>
      <c r="I47" s="429">
        <f t="shared" si="17"/>
        <v>2520.0657894736837</v>
      </c>
      <c r="J47" s="429">
        <f t="shared" si="17"/>
        <v>2605.5921052631579</v>
      </c>
      <c r="K47" s="429">
        <f t="shared" si="17"/>
        <v>2605.5921052631579</v>
      </c>
      <c r="L47" s="429">
        <f t="shared" si="17"/>
        <v>2605.5921052631579</v>
      </c>
      <c r="M47" s="429">
        <f t="shared" si="17"/>
        <v>2605.5921052631579</v>
      </c>
      <c r="N47" s="429">
        <f t="shared" si="17"/>
        <v>2605.5921052631579</v>
      </c>
      <c r="O47" s="429">
        <f t="shared" si="17"/>
        <v>2605.5921052631579</v>
      </c>
      <c r="P47" s="429">
        <f t="shared" si="17"/>
        <v>1853.8100000000006</v>
      </c>
      <c r="Q47" s="429">
        <f t="shared" si="17"/>
        <v>1935.9731578947378</v>
      </c>
      <c r="R47" s="767">
        <f t="shared" si="17"/>
        <v>1935.9731578947378</v>
      </c>
    </row>
    <row r="48" spans="1:18" ht="13.9" x14ac:dyDescent="0.25">
      <c r="A48" s="759">
        <v>2036</v>
      </c>
      <c r="B48" s="429">
        <f t="shared" si="18"/>
        <v>3299.9552631578968</v>
      </c>
      <c r="C48" s="429">
        <f t="shared" si="17"/>
        <v>3299.9552631578968</v>
      </c>
      <c r="D48" s="429">
        <f t="shared" si="17"/>
        <v>2790.08157894737</v>
      </c>
      <c r="E48" s="429">
        <f t="shared" si="17"/>
        <v>3352.5042105263183</v>
      </c>
      <c r="F48" s="429">
        <f t="shared" si="17"/>
        <v>3352.5042105263183</v>
      </c>
      <c r="G48" s="429">
        <f t="shared" si="17"/>
        <v>3352.5042105263183</v>
      </c>
      <c r="H48" s="429">
        <f t="shared" si="17"/>
        <v>2523.41894736842</v>
      </c>
      <c r="I48" s="429">
        <f t="shared" si="17"/>
        <v>2585.2631578947367</v>
      </c>
      <c r="J48" s="429">
        <f t="shared" si="17"/>
        <v>2677.3684210526312</v>
      </c>
      <c r="K48" s="429">
        <f t="shared" si="17"/>
        <v>2677.3684210526312</v>
      </c>
      <c r="L48" s="429">
        <f t="shared" si="17"/>
        <v>2677.3684210526312</v>
      </c>
      <c r="M48" s="429">
        <f t="shared" si="17"/>
        <v>2677.3684210526312</v>
      </c>
      <c r="N48" s="429">
        <f t="shared" si="17"/>
        <v>2677.3684210526312</v>
      </c>
      <c r="O48" s="429">
        <f t="shared" si="17"/>
        <v>2677.3684210526312</v>
      </c>
      <c r="P48" s="429">
        <f t="shared" si="17"/>
        <v>1903.7200000000009</v>
      </c>
      <c r="Q48" s="429">
        <f t="shared" si="17"/>
        <v>1990.3726315789484</v>
      </c>
      <c r="R48" s="767">
        <f t="shared" si="17"/>
        <v>1990.3726315789484</v>
      </c>
    </row>
    <row r="49" spans="1:18" ht="13.9" x14ac:dyDescent="0.25">
      <c r="A49" s="759">
        <v>2037</v>
      </c>
      <c r="B49" s="429">
        <f t="shared" si="18"/>
        <v>3384.9342105263181</v>
      </c>
      <c r="C49" s="429">
        <f t="shared" si="17"/>
        <v>3384.9342105263181</v>
      </c>
      <c r="D49" s="429">
        <f t="shared" si="17"/>
        <v>2865.255263157896</v>
      </c>
      <c r="E49" s="429">
        <f t="shared" si="17"/>
        <v>3446.4073684210553</v>
      </c>
      <c r="F49" s="429">
        <f t="shared" si="17"/>
        <v>3446.4073684210553</v>
      </c>
      <c r="G49" s="429">
        <f t="shared" si="17"/>
        <v>3446.4073684210553</v>
      </c>
      <c r="H49" s="429">
        <f t="shared" si="17"/>
        <v>2585.2631578947362</v>
      </c>
      <c r="I49" s="429">
        <f t="shared" si="17"/>
        <v>2650.4605263157891</v>
      </c>
      <c r="J49" s="429">
        <f t="shared" si="17"/>
        <v>2749.1447368421045</v>
      </c>
      <c r="K49" s="429">
        <f t="shared" si="17"/>
        <v>2749.1447368421045</v>
      </c>
      <c r="L49" s="429">
        <f t="shared" si="17"/>
        <v>2749.1447368421045</v>
      </c>
      <c r="M49" s="429">
        <f t="shared" si="17"/>
        <v>2749.1447368421045</v>
      </c>
      <c r="N49" s="429">
        <f t="shared" si="17"/>
        <v>2749.1447368421045</v>
      </c>
      <c r="O49" s="429">
        <f t="shared" si="17"/>
        <v>2749.1447368421045</v>
      </c>
      <c r="P49" s="429">
        <f t="shared" si="17"/>
        <v>1953.630000000001</v>
      </c>
      <c r="Q49" s="429">
        <f t="shared" si="17"/>
        <v>2044.7721052631591</v>
      </c>
      <c r="R49" s="767">
        <f t="shared" si="17"/>
        <v>2044.7721052631591</v>
      </c>
    </row>
    <row r="50" spans="1:18" ht="13.9" x14ac:dyDescent="0.25">
      <c r="A50" s="759">
        <v>2038</v>
      </c>
      <c r="B50" s="429">
        <f t="shared" si="18"/>
        <v>3469.913157894739</v>
      </c>
      <c r="C50" s="429">
        <f t="shared" si="18"/>
        <v>3469.913157894739</v>
      </c>
      <c r="D50" s="429">
        <f t="shared" si="18"/>
        <v>2940.4289473684225</v>
      </c>
      <c r="E50" s="429">
        <f t="shared" si="18"/>
        <v>3540.3105263157922</v>
      </c>
      <c r="F50" s="429">
        <f t="shared" si="18"/>
        <v>3540.3105263157922</v>
      </c>
      <c r="G50" s="429">
        <f t="shared" si="18"/>
        <v>3540.3105263157922</v>
      </c>
      <c r="H50" s="429">
        <f t="shared" si="18"/>
        <v>2647.1073684210519</v>
      </c>
      <c r="I50" s="429">
        <f t="shared" si="18"/>
        <v>2715.6578947368416</v>
      </c>
      <c r="J50" s="429">
        <f t="shared" si="18"/>
        <v>2820.9210526315783</v>
      </c>
      <c r="K50" s="429">
        <f t="shared" si="18"/>
        <v>2820.9210526315783</v>
      </c>
      <c r="L50" s="429">
        <f t="shared" si="18"/>
        <v>2820.9210526315783</v>
      </c>
      <c r="M50" s="429">
        <f t="shared" si="18"/>
        <v>2820.9210526315783</v>
      </c>
      <c r="N50" s="429">
        <f t="shared" si="18"/>
        <v>2820.9210526315783</v>
      </c>
      <c r="O50" s="429">
        <f t="shared" si="18"/>
        <v>2820.9210526315783</v>
      </c>
      <c r="P50" s="429">
        <f t="shared" si="18"/>
        <v>2003.5400000000011</v>
      </c>
      <c r="Q50" s="429">
        <f t="shared" si="18"/>
        <v>2099.1715789473697</v>
      </c>
      <c r="R50" s="767">
        <f t="shared" ref="C50:R53" si="19">R25*(1+R$31/100)</f>
        <v>2099.1715789473697</v>
      </c>
    </row>
    <row r="51" spans="1:18" ht="13.9" x14ac:dyDescent="0.25">
      <c r="A51" s="759">
        <v>2039</v>
      </c>
      <c r="B51" s="429">
        <f t="shared" ref="B51:B53" si="20">B26*(1+B$31/100)</f>
        <v>3554.8921052631604</v>
      </c>
      <c r="C51" s="429">
        <f t="shared" si="19"/>
        <v>3554.8921052631604</v>
      </c>
      <c r="D51" s="429">
        <f t="shared" si="19"/>
        <v>3015.6026315789491</v>
      </c>
      <c r="E51" s="429">
        <f t="shared" si="19"/>
        <v>3634.2136842105292</v>
      </c>
      <c r="F51" s="429">
        <f t="shared" si="19"/>
        <v>3634.2136842105292</v>
      </c>
      <c r="G51" s="429">
        <f t="shared" si="19"/>
        <v>3634.2136842105292</v>
      </c>
      <c r="H51" s="429">
        <f t="shared" si="19"/>
        <v>2708.9515789473676</v>
      </c>
      <c r="I51" s="429">
        <f t="shared" si="19"/>
        <v>2780.8552631578941</v>
      </c>
      <c r="J51" s="429">
        <f t="shared" si="19"/>
        <v>2892.6973684210516</v>
      </c>
      <c r="K51" s="429">
        <f t="shared" si="19"/>
        <v>2892.6973684210516</v>
      </c>
      <c r="L51" s="429">
        <f t="shared" si="19"/>
        <v>2892.6973684210516</v>
      </c>
      <c r="M51" s="429">
        <f t="shared" si="19"/>
        <v>2892.6973684210516</v>
      </c>
      <c r="N51" s="429">
        <f t="shared" si="19"/>
        <v>2892.6973684210516</v>
      </c>
      <c r="O51" s="429">
        <f t="shared" si="19"/>
        <v>2892.6973684210516</v>
      </c>
      <c r="P51" s="429">
        <f t="shared" si="19"/>
        <v>2053.4500000000012</v>
      </c>
      <c r="Q51" s="429">
        <f t="shared" si="19"/>
        <v>2153.5710526315802</v>
      </c>
      <c r="R51" s="767">
        <f t="shared" si="19"/>
        <v>2153.5710526315802</v>
      </c>
    </row>
    <row r="52" spans="1:18" ht="13.9" x14ac:dyDescent="0.25">
      <c r="A52" s="759">
        <v>2040</v>
      </c>
      <c r="B52" s="429">
        <f t="shared" si="20"/>
        <v>3639.8710526315817</v>
      </c>
      <c r="C52" s="429">
        <f t="shared" si="19"/>
        <v>3639.8710526315817</v>
      </c>
      <c r="D52" s="429">
        <f t="shared" si="19"/>
        <v>3090.7763157894756</v>
      </c>
      <c r="E52" s="429">
        <f t="shared" si="19"/>
        <v>3728.1168421052666</v>
      </c>
      <c r="F52" s="429">
        <f t="shared" si="19"/>
        <v>3728.1168421052666</v>
      </c>
      <c r="G52" s="429">
        <f t="shared" si="19"/>
        <v>3728.1168421052666</v>
      </c>
      <c r="H52" s="429">
        <f t="shared" si="19"/>
        <v>2770.7957894736833</v>
      </c>
      <c r="I52" s="429">
        <f t="shared" si="19"/>
        <v>2846.0526315789466</v>
      </c>
      <c r="J52" s="429">
        <f t="shared" si="19"/>
        <v>2964.4736842105249</v>
      </c>
      <c r="K52" s="429">
        <f t="shared" si="19"/>
        <v>2964.4736842105249</v>
      </c>
      <c r="L52" s="429">
        <f t="shared" si="19"/>
        <v>2964.4736842105249</v>
      </c>
      <c r="M52" s="429">
        <f t="shared" si="19"/>
        <v>2964.4736842105249</v>
      </c>
      <c r="N52" s="429">
        <f t="shared" si="19"/>
        <v>2964.4736842105249</v>
      </c>
      <c r="O52" s="429">
        <f t="shared" si="19"/>
        <v>2964.4736842105249</v>
      </c>
      <c r="P52" s="429">
        <f t="shared" si="19"/>
        <v>2103.360000000001</v>
      </c>
      <c r="Q52" s="429">
        <f t="shared" si="19"/>
        <v>2207.9705263157912</v>
      </c>
      <c r="R52" s="767">
        <f t="shared" si="19"/>
        <v>2207.9705263157912</v>
      </c>
    </row>
    <row r="53" spans="1:18" ht="14.45" thickBot="1" x14ac:dyDescent="0.3">
      <c r="A53" s="763">
        <v>2041</v>
      </c>
      <c r="B53" s="775">
        <f t="shared" si="20"/>
        <v>3724.85</v>
      </c>
      <c r="C53" s="775">
        <f t="shared" si="19"/>
        <v>3724.85</v>
      </c>
      <c r="D53" s="775">
        <f t="shared" si="19"/>
        <v>3165.95</v>
      </c>
      <c r="E53" s="775">
        <f t="shared" si="19"/>
        <v>3822.02</v>
      </c>
      <c r="F53" s="775">
        <f t="shared" si="19"/>
        <v>3822.02</v>
      </c>
      <c r="G53" s="775">
        <f t="shared" si="19"/>
        <v>3822.02</v>
      </c>
      <c r="H53" s="775">
        <f t="shared" si="19"/>
        <v>2832.64</v>
      </c>
      <c r="I53" s="775">
        <f t="shared" si="19"/>
        <v>2911.25</v>
      </c>
      <c r="J53" s="775">
        <f t="shared" si="19"/>
        <v>3036.25</v>
      </c>
      <c r="K53" s="775">
        <f t="shared" si="19"/>
        <v>3036.25</v>
      </c>
      <c r="L53" s="775">
        <f t="shared" si="19"/>
        <v>3036.25</v>
      </c>
      <c r="M53" s="775">
        <f t="shared" si="19"/>
        <v>3036.25</v>
      </c>
      <c r="N53" s="775">
        <f t="shared" si="19"/>
        <v>3036.25</v>
      </c>
      <c r="O53" s="775">
        <f t="shared" si="19"/>
        <v>3036.25</v>
      </c>
      <c r="P53" s="775">
        <f t="shared" si="19"/>
        <v>2153.27</v>
      </c>
      <c r="Q53" s="775">
        <f t="shared" si="19"/>
        <v>2262.37</v>
      </c>
      <c r="R53" s="776">
        <f t="shared" si="19"/>
        <v>2262.37</v>
      </c>
    </row>
    <row r="55" spans="1:18" ht="14.45" thickBot="1" x14ac:dyDescent="0.3">
      <c r="A55" s="902" t="s">
        <v>620</v>
      </c>
      <c r="B55" s="902"/>
      <c r="C55" s="902"/>
      <c r="D55" s="902"/>
      <c r="E55" s="902"/>
      <c r="F55" s="902"/>
      <c r="G55" s="902"/>
      <c r="H55" s="902"/>
      <c r="I55" s="902"/>
      <c r="J55" s="902"/>
      <c r="K55" s="902"/>
      <c r="L55" s="902"/>
      <c r="M55" s="902"/>
      <c r="N55" s="902"/>
      <c r="O55" s="902"/>
      <c r="P55" s="902"/>
      <c r="Q55" s="902"/>
      <c r="R55" s="902"/>
    </row>
    <row r="56" spans="1:18" ht="14.45" thickBot="1" x14ac:dyDescent="0.3">
      <c r="A56" s="777" t="s">
        <v>577</v>
      </c>
      <c r="B56" s="778">
        <f t="shared" ref="B56:R56" si="21">B5*B6</f>
        <v>5400</v>
      </c>
      <c r="C56" s="778">
        <f t="shared" si="21"/>
        <v>5400</v>
      </c>
      <c r="D56" s="778">
        <f t="shared" si="21"/>
        <v>5400</v>
      </c>
      <c r="E56" s="778">
        <f t="shared" si="21"/>
        <v>5400</v>
      </c>
      <c r="F56" s="778">
        <f t="shared" si="21"/>
        <v>5400</v>
      </c>
      <c r="G56" s="778">
        <f t="shared" si="21"/>
        <v>5400</v>
      </c>
      <c r="H56" s="778">
        <f t="shared" si="21"/>
        <v>5400</v>
      </c>
      <c r="I56" s="778">
        <f t="shared" si="21"/>
        <v>5400</v>
      </c>
      <c r="J56" s="778">
        <f t="shared" si="21"/>
        <v>5400</v>
      </c>
      <c r="K56" s="778">
        <f t="shared" si="21"/>
        <v>5400</v>
      </c>
      <c r="L56" s="778">
        <f t="shared" si="21"/>
        <v>5400</v>
      </c>
      <c r="M56" s="778">
        <f t="shared" si="21"/>
        <v>5400</v>
      </c>
      <c r="N56" s="778">
        <f t="shared" si="21"/>
        <v>5400</v>
      </c>
      <c r="O56" s="778">
        <f t="shared" si="21"/>
        <v>5400</v>
      </c>
      <c r="P56" s="778">
        <f t="shared" si="21"/>
        <v>5400</v>
      </c>
      <c r="Q56" s="778">
        <f t="shared" si="21"/>
        <v>5400</v>
      </c>
      <c r="R56" s="779">
        <f t="shared" si="21"/>
        <v>5400</v>
      </c>
    </row>
    <row r="57" spans="1:18" ht="13.9" x14ac:dyDescent="0.25">
      <c r="R57" s="620"/>
    </row>
    <row r="58" spans="1:18" ht="14.45" thickBot="1" x14ac:dyDescent="0.3">
      <c r="A58" s="903" t="s">
        <v>621</v>
      </c>
      <c r="B58" s="903"/>
      <c r="C58" s="903"/>
      <c r="D58" s="903"/>
      <c r="E58" s="903"/>
      <c r="F58" s="903"/>
      <c r="G58" s="903"/>
      <c r="H58" s="903"/>
      <c r="I58" s="903"/>
      <c r="J58" s="903"/>
      <c r="K58" s="903"/>
      <c r="L58" s="903"/>
      <c r="M58" s="903"/>
      <c r="N58" s="903"/>
      <c r="O58" s="903"/>
      <c r="P58" s="903"/>
      <c r="Q58" s="903"/>
      <c r="R58" s="903"/>
    </row>
    <row r="59" spans="1:18" ht="13.9" x14ac:dyDescent="0.25">
      <c r="A59" s="480">
        <v>2022</v>
      </c>
      <c r="B59" s="780">
        <f>B34/B$56</f>
        <v>0.39078703703703704</v>
      </c>
      <c r="C59" s="780">
        <f t="shared" ref="C59:R59" si="22">C34/C$56</f>
        <v>0.39078703703703704</v>
      </c>
      <c r="D59" s="780">
        <f t="shared" si="22"/>
        <v>0.32178703703703704</v>
      </c>
      <c r="E59" s="780">
        <f t="shared" si="22"/>
        <v>0.37738148148148148</v>
      </c>
      <c r="F59" s="780">
        <f t="shared" si="22"/>
        <v>0.37738148148148148</v>
      </c>
      <c r="G59" s="780">
        <f t="shared" si="22"/>
        <v>0.37738148148148148</v>
      </c>
      <c r="H59" s="780">
        <f t="shared" si="22"/>
        <v>0.30696296296296299</v>
      </c>
      <c r="I59" s="780">
        <f t="shared" si="22"/>
        <v>0.30972222222222223</v>
      </c>
      <c r="J59" s="780">
        <f t="shared" si="22"/>
        <v>0.30972222222222223</v>
      </c>
      <c r="K59" s="780">
        <f t="shared" si="22"/>
        <v>0.30972222222222223</v>
      </c>
      <c r="L59" s="780">
        <f t="shared" si="22"/>
        <v>0.30972222222222223</v>
      </c>
      <c r="M59" s="780">
        <f t="shared" si="22"/>
        <v>0.30972222222222223</v>
      </c>
      <c r="N59" s="780">
        <f t="shared" si="22"/>
        <v>0.30972222222222223</v>
      </c>
      <c r="O59" s="780">
        <f t="shared" si="22"/>
        <v>0.30972222222222223</v>
      </c>
      <c r="P59" s="780">
        <f t="shared" si="22"/>
        <v>0.22314444444444445</v>
      </c>
      <c r="Q59" s="780">
        <f t="shared" si="22"/>
        <v>0.22755185185185184</v>
      </c>
      <c r="R59" s="781">
        <f t="shared" si="22"/>
        <v>0.22755185185185184</v>
      </c>
    </row>
    <row r="60" spans="1:18" ht="13.9" x14ac:dyDescent="0.25">
      <c r="A60" s="759">
        <v>2023</v>
      </c>
      <c r="B60" s="761">
        <f t="shared" ref="B60:R74" si="23">B35/B$56</f>
        <v>0.40652387914230015</v>
      </c>
      <c r="C60" s="761">
        <f t="shared" si="23"/>
        <v>0.40652387914230015</v>
      </c>
      <c r="D60" s="761">
        <f t="shared" si="23"/>
        <v>0.33570808966861598</v>
      </c>
      <c r="E60" s="761">
        <f t="shared" si="23"/>
        <v>0.39477095516569199</v>
      </c>
      <c r="F60" s="761">
        <f t="shared" si="23"/>
        <v>0.39477095516569199</v>
      </c>
      <c r="G60" s="761">
        <f t="shared" si="23"/>
        <v>0.39477095516569199</v>
      </c>
      <c r="H60" s="761">
        <f t="shared" si="23"/>
        <v>0.31841559454191032</v>
      </c>
      <c r="I60" s="761">
        <f t="shared" si="23"/>
        <v>0.32179580896686155</v>
      </c>
      <c r="J60" s="761">
        <f t="shared" si="23"/>
        <v>0.32301413255360623</v>
      </c>
      <c r="K60" s="761">
        <f t="shared" si="23"/>
        <v>0.32301413255360623</v>
      </c>
      <c r="L60" s="761">
        <f t="shared" si="23"/>
        <v>0.32301413255360623</v>
      </c>
      <c r="M60" s="761">
        <f t="shared" si="23"/>
        <v>0.32301413255360623</v>
      </c>
      <c r="N60" s="761">
        <f t="shared" si="23"/>
        <v>0.32301413255360623</v>
      </c>
      <c r="O60" s="761">
        <f t="shared" si="23"/>
        <v>0.32301413255360623</v>
      </c>
      <c r="P60" s="761">
        <f t="shared" si="23"/>
        <v>0.23238703703703706</v>
      </c>
      <c r="Q60" s="761">
        <f t="shared" si="23"/>
        <v>0.23762582846003899</v>
      </c>
      <c r="R60" s="782">
        <f t="shared" si="23"/>
        <v>0.23762582846003899</v>
      </c>
    </row>
    <row r="61" spans="1:18" ht="13.9" x14ac:dyDescent="0.25">
      <c r="A61" s="759">
        <v>2024</v>
      </c>
      <c r="B61" s="761">
        <f t="shared" si="23"/>
        <v>0.42226072124756331</v>
      </c>
      <c r="C61" s="761">
        <f t="shared" si="23"/>
        <v>0.42226072124756331</v>
      </c>
      <c r="D61" s="761">
        <f t="shared" si="23"/>
        <v>0.34962914230019493</v>
      </c>
      <c r="E61" s="761">
        <f t="shared" si="23"/>
        <v>0.4121604288499025</v>
      </c>
      <c r="F61" s="761">
        <f t="shared" si="23"/>
        <v>0.4121604288499025</v>
      </c>
      <c r="G61" s="761">
        <f t="shared" si="23"/>
        <v>0.4121604288499025</v>
      </c>
      <c r="H61" s="761">
        <f t="shared" si="23"/>
        <v>0.3298682261208577</v>
      </c>
      <c r="I61" s="761">
        <f t="shared" si="23"/>
        <v>0.33386939571150098</v>
      </c>
      <c r="J61" s="761">
        <f t="shared" si="23"/>
        <v>0.33630604288499027</v>
      </c>
      <c r="K61" s="761">
        <f t="shared" si="23"/>
        <v>0.33630604288499027</v>
      </c>
      <c r="L61" s="761">
        <f t="shared" si="23"/>
        <v>0.33630604288499027</v>
      </c>
      <c r="M61" s="761">
        <f t="shared" si="23"/>
        <v>0.33630604288499027</v>
      </c>
      <c r="N61" s="761">
        <f t="shared" si="23"/>
        <v>0.33630604288499027</v>
      </c>
      <c r="O61" s="761">
        <f t="shared" si="23"/>
        <v>0.33630604288499027</v>
      </c>
      <c r="P61" s="761">
        <f t="shared" si="23"/>
        <v>0.24162962962962961</v>
      </c>
      <c r="Q61" s="761">
        <f t="shared" si="23"/>
        <v>0.24769980506822611</v>
      </c>
      <c r="R61" s="782">
        <f t="shared" si="23"/>
        <v>0.24769980506822611</v>
      </c>
    </row>
    <row r="62" spans="1:18" ht="13.9" x14ac:dyDescent="0.25">
      <c r="A62" s="759">
        <v>2025</v>
      </c>
      <c r="B62" s="761">
        <f t="shared" si="23"/>
        <v>0.43799756335282652</v>
      </c>
      <c r="C62" s="761">
        <f t="shared" si="23"/>
        <v>0.43799756335282652</v>
      </c>
      <c r="D62" s="761">
        <f t="shared" si="23"/>
        <v>0.36355019493177393</v>
      </c>
      <c r="E62" s="761">
        <f t="shared" si="23"/>
        <v>0.42954990253411302</v>
      </c>
      <c r="F62" s="761">
        <f t="shared" si="23"/>
        <v>0.42954990253411302</v>
      </c>
      <c r="G62" s="761">
        <f t="shared" si="23"/>
        <v>0.42954990253411302</v>
      </c>
      <c r="H62" s="761">
        <f t="shared" si="23"/>
        <v>0.34132085769980502</v>
      </c>
      <c r="I62" s="761">
        <f t="shared" si="23"/>
        <v>0.34594298245614036</v>
      </c>
      <c r="J62" s="761">
        <f t="shared" si="23"/>
        <v>0.34959795321637427</v>
      </c>
      <c r="K62" s="761">
        <f t="shared" si="23"/>
        <v>0.34959795321637427</v>
      </c>
      <c r="L62" s="761">
        <f t="shared" si="23"/>
        <v>0.34959795321637427</v>
      </c>
      <c r="M62" s="761">
        <f t="shared" si="23"/>
        <v>0.34959795321637427</v>
      </c>
      <c r="N62" s="761">
        <f t="shared" si="23"/>
        <v>0.34959795321637427</v>
      </c>
      <c r="O62" s="761">
        <f t="shared" si="23"/>
        <v>0.34959795321637427</v>
      </c>
      <c r="P62" s="761">
        <f t="shared" si="23"/>
        <v>0.25087222222222216</v>
      </c>
      <c r="Q62" s="761">
        <f t="shared" si="23"/>
        <v>0.25777378167641324</v>
      </c>
      <c r="R62" s="782">
        <f t="shared" si="23"/>
        <v>0.25777378167641324</v>
      </c>
    </row>
    <row r="63" spans="1:18" ht="13.9" x14ac:dyDescent="0.25">
      <c r="A63" s="759">
        <v>2026</v>
      </c>
      <c r="B63" s="761">
        <f t="shared" si="23"/>
        <v>0.45373440545808963</v>
      </c>
      <c r="C63" s="761">
        <f t="shared" si="23"/>
        <v>0.45373440545808963</v>
      </c>
      <c r="D63" s="761">
        <f t="shared" si="23"/>
        <v>0.37747124756335287</v>
      </c>
      <c r="E63" s="761">
        <f t="shared" si="23"/>
        <v>0.44693937621832353</v>
      </c>
      <c r="F63" s="761">
        <f t="shared" si="23"/>
        <v>0.44693937621832353</v>
      </c>
      <c r="G63" s="761">
        <f t="shared" si="23"/>
        <v>0.44693937621832353</v>
      </c>
      <c r="H63" s="761">
        <f t="shared" si="23"/>
        <v>0.35277348927875241</v>
      </c>
      <c r="I63" s="761">
        <f t="shared" si="23"/>
        <v>0.35801656920077968</v>
      </c>
      <c r="J63" s="761">
        <f t="shared" si="23"/>
        <v>0.36288986354775832</v>
      </c>
      <c r="K63" s="761">
        <f t="shared" si="23"/>
        <v>0.36288986354775832</v>
      </c>
      <c r="L63" s="761">
        <f t="shared" si="23"/>
        <v>0.36288986354775832</v>
      </c>
      <c r="M63" s="761">
        <f t="shared" si="23"/>
        <v>0.36288986354775832</v>
      </c>
      <c r="N63" s="761">
        <f t="shared" si="23"/>
        <v>0.36288986354775832</v>
      </c>
      <c r="O63" s="761">
        <f t="shared" si="23"/>
        <v>0.36288986354775832</v>
      </c>
      <c r="P63" s="761">
        <f t="shared" si="23"/>
        <v>0.2601148148148148</v>
      </c>
      <c r="Q63" s="761">
        <f t="shared" si="23"/>
        <v>0.26784775828460045</v>
      </c>
      <c r="R63" s="782">
        <f t="shared" si="23"/>
        <v>0.26784775828460045</v>
      </c>
    </row>
    <row r="64" spans="1:18" ht="13.9" x14ac:dyDescent="0.25">
      <c r="A64" s="759">
        <v>2027</v>
      </c>
      <c r="B64" s="761">
        <f t="shared" si="23"/>
        <v>0.46947124756335284</v>
      </c>
      <c r="C64" s="761">
        <f t="shared" si="23"/>
        <v>0.46947124756335284</v>
      </c>
      <c r="D64" s="761">
        <f t="shared" si="23"/>
        <v>0.39139230019493182</v>
      </c>
      <c r="E64" s="761">
        <f t="shared" si="23"/>
        <v>0.46432884990253409</v>
      </c>
      <c r="F64" s="761">
        <f t="shared" si="23"/>
        <v>0.46432884990253409</v>
      </c>
      <c r="G64" s="761">
        <f t="shared" si="23"/>
        <v>0.46432884990253409</v>
      </c>
      <c r="H64" s="761">
        <f t="shared" si="23"/>
        <v>0.36422612085769973</v>
      </c>
      <c r="I64" s="761">
        <f t="shared" si="23"/>
        <v>0.37009015594541905</v>
      </c>
      <c r="J64" s="761">
        <f t="shared" si="23"/>
        <v>0.37618177387914231</v>
      </c>
      <c r="K64" s="761">
        <f t="shared" si="23"/>
        <v>0.37618177387914231</v>
      </c>
      <c r="L64" s="761">
        <f t="shared" si="23"/>
        <v>0.37618177387914231</v>
      </c>
      <c r="M64" s="761">
        <f t="shared" si="23"/>
        <v>0.37618177387914231</v>
      </c>
      <c r="N64" s="761">
        <f t="shared" si="23"/>
        <v>0.37618177387914231</v>
      </c>
      <c r="O64" s="761">
        <f t="shared" si="23"/>
        <v>0.37618177387914231</v>
      </c>
      <c r="P64" s="761">
        <f t="shared" si="23"/>
        <v>0.26935740740740738</v>
      </c>
      <c r="Q64" s="761">
        <f t="shared" si="23"/>
        <v>0.27792173489278754</v>
      </c>
      <c r="R64" s="782">
        <f t="shared" si="23"/>
        <v>0.27792173489278754</v>
      </c>
    </row>
    <row r="65" spans="1:18" ht="13.9" x14ac:dyDescent="0.25">
      <c r="A65" s="759">
        <v>2028</v>
      </c>
      <c r="B65" s="761">
        <f t="shared" si="23"/>
        <v>0.48520808966861606</v>
      </c>
      <c r="C65" s="761">
        <f t="shared" si="23"/>
        <v>0.48520808966861606</v>
      </c>
      <c r="D65" s="761">
        <f t="shared" si="23"/>
        <v>0.40531335282651082</v>
      </c>
      <c r="E65" s="761">
        <f t="shared" si="23"/>
        <v>0.48171832358674471</v>
      </c>
      <c r="F65" s="761">
        <f t="shared" si="23"/>
        <v>0.48171832358674471</v>
      </c>
      <c r="G65" s="761">
        <f t="shared" si="23"/>
        <v>0.48171832358674471</v>
      </c>
      <c r="H65" s="761">
        <f t="shared" si="23"/>
        <v>0.37567875243664711</v>
      </c>
      <c r="I65" s="761">
        <f t="shared" si="23"/>
        <v>0.38216374269005848</v>
      </c>
      <c r="J65" s="761">
        <f t="shared" si="23"/>
        <v>0.38947368421052631</v>
      </c>
      <c r="K65" s="761">
        <f t="shared" si="23"/>
        <v>0.38947368421052631</v>
      </c>
      <c r="L65" s="761">
        <f t="shared" si="23"/>
        <v>0.38947368421052631</v>
      </c>
      <c r="M65" s="761">
        <f t="shared" si="23"/>
        <v>0.38947368421052631</v>
      </c>
      <c r="N65" s="761">
        <f t="shared" si="23"/>
        <v>0.38947368421052631</v>
      </c>
      <c r="O65" s="761">
        <f t="shared" si="23"/>
        <v>0.38947368421052631</v>
      </c>
      <c r="P65" s="761">
        <f t="shared" si="23"/>
        <v>0.27860000000000001</v>
      </c>
      <c r="Q65" s="761">
        <f t="shared" si="23"/>
        <v>0.28799571150097469</v>
      </c>
      <c r="R65" s="782">
        <f t="shared" si="23"/>
        <v>0.28799571150097469</v>
      </c>
    </row>
    <row r="66" spans="1:18" ht="13.9" x14ac:dyDescent="0.25">
      <c r="A66" s="759">
        <v>2029</v>
      </c>
      <c r="B66" s="761">
        <f t="shared" si="23"/>
        <v>0.50094493177387933</v>
      </c>
      <c r="C66" s="761">
        <f t="shared" si="23"/>
        <v>0.50094493177387933</v>
      </c>
      <c r="D66" s="761">
        <f t="shared" si="23"/>
        <v>0.41923440545808976</v>
      </c>
      <c r="E66" s="761">
        <f t="shared" si="23"/>
        <v>0.49910779727095528</v>
      </c>
      <c r="F66" s="761">
        <f t="shared" si="23"/>
        <v>0.49910779727095528</v>
      </c>
      <c r="G66" s="761">
        <f t="shared" si="23"/>
        <v>0.49910779727095528</v>
      </c>
      <c r="H66" s="761">
        <f t="shared" si="23"/>
        <v>0.38713138401559449</v>
      </c>
      <c r="I66" s="761">
        <f t="shared" si="23"/>
        <v>0.39423732943469786</v>
      </c>
      <c r="J66" s="761">
        <f t="shared" si="23"/>
        <v>0.40276559454191035</v>
      </c>
      <c r="K66" s="761">
        <f t="shared" si="23"/>
        <v>0.40276559454191035</v>
      </c>
      <c r="L66" s="761">
        <f t="shared" si="23"/>
        <v>0.40276559454191035</v>
      </c>
      <c r="M66" s="761">
        <f t="shared" si="23"/>
        <v>0.40276559454191035</v>
      </c>
      <c r="N66" s="761">
        <f t="shared" si="23"/>
        <v>0.40276559454191035</v>
      </c>
      <c r="O66" s="761">
        <f t="shared" si="23"/>
        <v>0.40276559454191035</v>
      </c>
      <c r="P66" s="761">
        <f t="shared" si="23"/>
        <v>0.28784259259259259</v>
      </c>
      <c r="Q66" s="761">
        <f t="shared" si="23"/>
        <v>0.2980696881091619</v>
      </c>
      <c r="R66" s="782">
        <f t="shared" si="23"/>
        <v>0.2980696881091619</v>
      </c>
    </row>
    <row r="67" spans="1:18" ht="13.9" x14ac:dyDescent="0.25">
      <c r="A67" s="759">
        <v>2030</v>
      </c>
      <c r="B67" s="761">
        <f t="shared" si="23"/>
        <v>0.51668177387914238</v>
      </c>
      <c r="C67" s="761">
        <f t="shared" si="23"/>
        <v>0.51668177387914238</v>
      </c>
      <c r="D67" s="761">
        <f t="shared" si="23"/>
        <v>0.43315545808966877</v>
      </c>
      <c r="E67" s="761">
        <f t="shared" si="23"/>
        <v>0.51649727095516584</v>
      </c>
      <c r="F67" s="761">
        <f t="shared" si="23"/>
        <v>0.51649727095516584</v>
      </c>
      <c r="G67" s="761">
        <f t="shared" si="23"/>
        <v>0.51649727095516584</v>
      </c>
      <c r="H67" s="761">
        <f t="shared" si="23"/>
        <v>0.39858401559454182</v>
      </c>
      <c r="I67" s="761">
        <f t="shared" si="23"/>
        <v>0.40631091617933718</v>
      </c>
      <c r="J67" s="761">
        <f t="shared" si="23"/>
        <v>0.41605750487329435</v>
      </c>
      <c r="K67" s="761">
        <f t="shared" si="23"/>
        <v>0.41605750487329435</v>
      </c>
      <c r="L67" s="761">
        <f t="shared" si="23"/>
        <v>0.41605750487329435</v>
      </c>
      <c r="M67" s="761">
        <f t="shared" si="23"/>
        <v>0.41605750487329435</v>
      </c>
      <c r="N67" s="761">
        <f t="shared" si="23"/>
        <v>0.41605750487329435</v>
      </c>
      <c r="O67" s="761">
        <f t="shared" si="23"/>
        <v>0.41605750487329435</v>
      </c>
      <c r="P67" s="761">
        <f t="shared" si="23"/>
        <v>0.29708518518518523</v>
      </c>
      <c r="Q67" s="761">
        <f t="shared" si="23"/>
        <v>0.308143664717349</v>
      </c>
      <c r="R67" s="782">
        <f t="shared" si="23"/>
        <v>0.308143664717349</v>
      </c>
    </row>
    <row r="68" spans="1:18" ht="13.9" x14ac:dyDescent="0.25">
      <c r="A68" s="759">
        <v>2031</v>
      </c>
      <c r="B68" s="761">
        <f t="shared" si="23"/>
        <v>0.53241861598440565</v>
      </c>
      <c r="C68" s="761">
        <f t="shared" si="23"/>
        <v>0.53241861598440565</v>
      </c>
      <c r="D68" s="761">
        <f t="shared" si="23"/>
        <v>0.44707651072124777</v>
      </c>
      <c r="E68" s="761">
        <f t="shared" si="23"/>
        <v>0.53388674463937635</v>
      </c>
      <c r="F68" s="761">
        <f t="shared" si="23"/>
        <v>0.53388674463937635</v>
      </c>
      <c r="G68" s="761">
        <f t="shared" si="23"/>
        <v>0.53388674463937635</v>
      </c>
      <c r="H68" s="761">
        <f t="shared" si="23"/>
        <v>0.4100366471734892</v>
      </c>
      <c r="I68" s="761">
        <f t="shared" si="23"/>
        <v>0.41838450292397655</v>
      </c>
      <c r="J68" s="761">
        <f t="shared" si="23"/>
        <v>0.4293494152046784</v>
      </c>
      <c r="K68" s="761">
        <f t="shared" si="23"/>
        <v>0.4293494152046784</v>
      </c>
      <c r="L68" s="761">
        <f t="shared" si="23"/>
        <v>0.4293494152046784</v>
      </c>
      <c r="M68" s="761">
        <f t="shared" si="23"/>
        <v>0.4293494152046784</v>
      </c>
      <c r="N68" s="761">
        <f t="shared" si="23"/>
        <v>0.4293494152046784</v>
      </c>
      <c r="O68" s="761">
        <f t="shared" si="23"/>
        <v>0.4293494152046784</v>
      </c>
      <c r="P68" s="761">
        <f t="shared" si="23"/>
        <v>0.30632777777777781</v>
      </c>
      <c r="Q68" s="761">
        <f t="shared" si="23"/>
        <v>0.3182176413255362</v>
      </c>
      <c r="R68" s="782">
        <f t="shared" si="23"/>
        <v>0.3182176413255362</v>
      </c>
    </row>
    <row r="69" spans="1:18" ht="13.9" x14ac:dyDescent="0.25">
      <c r="A69" s="759">
        <v>2032</v>
      </c>
      <c r="B69" s="761">
        <f t="shared" si="23"/>
        <v>0.54815545808966881</v>
      </c>
      <c r="C69" s="761">
        <f t="shared" si="23"/>
        <v>0.54815545808966881</v>
      </c>
      <c r="D69" s="761">
        <f t="shared" si="23"/>
        <v>0.46099756335282666</v>
      </c>
      <c r="E69" s="761">
        <f t="shared" si="23"/>
        <v>0.55127621832358698</v>
      </c>
      <c r="F69" s="761">
        <f t="shared" si="23"/>
        <v>0.55127621832358698</v>
      </c>
      <c r="G69" s="761">
        <f t="shared" si="23"/>
        <v>0.55127621832358698</v>
      </c>
      <c r="H69" s="761">
        <f t="shared" si="23"/>
        <v>0.42148927875243652</v>
      </c>
      <c r="I69" s="761">
        <f t="shared" si="23"/>
        <v>0.43045808966861587</v>
      </c>
      <c r="J69" s="761">
        <f t="shared" si="23"/>
        <v>0.44264132553606245</v>
      </c>
      <c r="K69" s="761">
        <f t="shared" si="23"/>
        <v>0.44264132553606245</v>
      </c>
      <c r="L69" s="761">
        <f t="shared" si="23"/>
        <v>0.44264132553606245</v>
      </c>
      <c r="M69" s="761">
        <f t="shared" si="23"/>
        <v>0.44264132553606245</v>
      </c>
      <c r="N69" s="761">
        <f t="shared" si="23"/>
        <v>0.44264132553606245</v>
      </c>
      <c r="O69" s="761">
        <f t="shared" si="23"/>
        <v>0.44264132553606245</v>
      </c>
      <c r="P69" s="761">
        <f t="shared" si="23"/>
        <v>0.31557037037037045</v>
      </c>
      <c r="Q69" s="761">
        <f t="shared" si="23"/>
        <v>0.32829161793372336</v>
      </c>
      <c r="R69" s="782">
        <f t="shared" si="23"/>
        <v>0.32829161793372336</v>
      </c>
    </row>
    <row r="70" spans="1:18" ht="13.9" x14ac:dyDescent="0.25">
      <c r="A70" s="759">
        <v>2033</v>
      </c>
      <c r="B70" s="761">
        <f t="shared" si="23"/>
        <v>0.56389230019493208</v>
      </c>
      <c r="C70" s="761">
        <f t="shared" si="23"/>
        <v>0.56389230019493208</v>
      </c>
      <c r="D70" s="761">
        <f t="shared" si="23"/>
        <v>0.47491861598440566</v>
      </c>
      <c r="E70" s="761">
        <f t="shared" si="23"/>
        <v>0.5686656920077976</v>
      </c>
      <c r="F70" s="761">
        <f t="shared" si="23"/>
        <v>0.5686656920077976</v>
      </c>
      <c r="G70" s="761">
        <f t="shared" si="23"/>
        <v>0.5686656920077976</v>
      </c>
      <c r="H70" s="761">
        <f t="shared" si="23"/>
        <v>0.43294191033138391</v>
      </c>
      <c r="I70" s="761">
        <f t="shared" si="23"/>
        <v>0.4425316764132553</v>
      </c>
      <c r="J70" s="761">
        <f t="shared" si="23"/>
        <v>0.45593323586744644</v>
      </c>
      <c r="K70" s="761">
        <f t="shared" si="23"/>
        <v>0.45593323586744644</v>
      </c>
      <c r="L70" s="761">
        <f t="shared" si="23"/>
        <v>0.45593323586744644</v>
      </c>
      <c r="M70" s="761">
        <f t="shared" si="23"/>
        <v>0.45593323586744644</v>
      </c>
      <c r="N70" s="761">
        <f t="shared" si="23"/>
        <v>0.45593323586744644</v>
      </c>
      <c r="O70" s="761">
        <f t="shared" si="23"/>
        <v>0.45593323586744644</v>
      </c>
      <c r="P70" s="761">
        <f t="shared" si="23"/>
        <v>0.32481296296296303</v>
      </c>
      <c r="Q70" s="761">
        <f t="shared" si="23"/>
        <v>0.33836559454191045</v>
      </c>
      <c r="R70" s="782">
        <f t="shared" si="23"/>
        <v>0.33836559454191045</v>
      </c>
    </row>
    <row r="71" spans="1:18" ht="13.9" x14ac:dyDescent="0.25">
      <c r="A71" s="759">
        <v>2034</v>
      </c>
      <c r="B71" s="761">
        <f t="shared" si="23"/>
        <v>0.57962914230019524</v>
      </c>
      <c r="C71" s="761">
        <f t="shared" si="23"/>
        <v>0.57962914230019524</v>
      </c>
      <c r="D71" s="761">
        <f t="shared" si="23"/>
        <v>0.4888396686159846</v>
      </c>
      <c r="E71" s="761">
        <f t="shared" si="23"/>
        <v>0.58605516569200811</v>
      </c>
      <c r="F71" s="761">
        <f t="shared" si="23"/>
        <v>0.58605516569200811</v>
      </c>
      <c r="G71" s="761">
        <f t="shared" si="23"/>
        <v>0.58605516569200811</v>
      </c>
      <c r="H71" s="761">
        <f t="shared" si="23"/>
        <v>0.44439454191033123</v>
      </c>
      <c r="I71" s="761">
        <f t="shared" si="23"/>
        <v>0.45460526315789468</v>
      </c>
      <c r="J71" s="761">
        <f t="shared" si="23"/>
        <v>0.46922514619883038</v>
      </c>
      <c r="K71" s="761">
        <f t="shared" si="23"/>
        <v>0.46922514619883038</v>
      </c>
      <c r="L71" s="761">
        <f t="shared" si="23"/>
        <v>0.46922514619883038</v>
      </c>
      <c r="M71" s="761">
        <f t="shared" si="23"/>
        <v>0.46922514619883038</v>
      </c>
      <c r="N71" s="761">
        <f t="shared" si="23"/>
        <v>0.46922514619883038</v>
      </c>
      <c r="O71" s="761">
        <f t="shared" si="23"/>
        <v>0.46922514619883038</v>
      </c>
      <c r="P71" s="761">
        <f t="shared" si="23"/>
        <v>0.33405555555555566</v>
      </c>
      <c r="Q71" s="761">
        <f t="shared" si="23"/>
        <v>0.34843957115009766</v>
      </c>
      <c r="R71" s="782">
        <f t="shared" si="23"/>
        <v>0.34843957115009766</v>
      </c>
    </row>
    <row r="72" spans="1:18" ht="13.9" x14ac:dyDescent="0.25">
      <c r="A72" s="759">
        <v>2035</v>
      </c>
      <c r="B72" s="761">
        <f t="shared" si="23"/>
        <v>0.5953659844054584</v>
      </c>
      <c r="C72" s="761">
        <f t="shared" si="23"/>
        <v>0.5953659844054584</v>
      </c>
      <c r="D72" s="761">
        <f t="shared" si="23"/>
        <v>0.50276072124756355</v>
      </c>
      <c r="E72" s="761">
        <f t="shared" si="23"/>
        <v>0.60344463937621873</v>
      </c>
      <c r="F72" s="761">
        <f t="shared" si="23"/>
        <v>0.60344463937621873</v>
      </c>
      <c r="G72" s="761">
        <f t="shared" si="23"/>
        <v>0.60344463937621873</v>
      </c>
      <c r="H72" s="761">
        <f t="shared" si="23"/>
        <v>0.45584717348927861</v>
      </c>
      <c r="I72" s="761">
        <f t="shared" si="23"/>
        <v>0.466678849902534</v>
      </c>
      <c r="J72" s="761">
        <f t="shared" si="23"/>
        <v>0.48251705653021443</v>
      </c>
      <c r="K72" s="761">
        <f t="shared" si="23"/>
        <v>0.48251705653021443</v>
      </c>
      <c r="L72" s="761">
        <f t="shared" si="23"/>
        <v>0.48251705653021443</v>
      </c>
      <c r="M72" s="761">
        <f t="shared" si="23"/>
        <v>0.48251705653021443</v>
      </c>
      <c r="N72" s="761">
        <f t="shared" si="23"/>
        <v>0.48251705653021443</v>
      </c>
      <c r="O72" s="761">
        <f t="shared" si="23"/>
        <v>0.48251705653021443</v>
      </c>
      <c r="P72" s="761">
        <f t="shared" si="23"/>
        <v>0.34329814814814824</v>
      </c>
      <c r="Q72" s="761">
        <f t="shared" si="23"/>
        <v>0.35851354775828476</v>
      </c>
      <c r="R72" s="782">
        <f t="shared" si="23"/>
        <v>0.35851354775828476</v>
      </c>
    </row>
    <row r="73" spans="1:18" ht="13.9" x14ac:dyDescent="0.25">
      <c r="A73" s="759">
        <v>2036</v>
      </c>
      <c r="B73" s="761">
        <f t="shared" si="23"/>
        <v>0.61110282651072168</v>
      </c>
      <c r="C73" s="761">
        <f t="shared" si="23"/>
        <v>0.61110282651072168</v>
      </c>
      <c r="D73" s="761">
        <f t="shared" si="23"/>
        <v>0.5166817738791426</v>
      </c>
      <c r="E73" s="761">
        <f t="shared" si="23"/>
        <v>0.62083411306042935</v>
      </c>
      <c r="F73" s="761">
        <f t="shared" si="23"/>
        <v>0.62083411306042935</v>
      </c>
      <c r="G73" s="761">
        <f t="shared" si="23"/>
        <v>0.62083411306042935</v>
      </c>
      <c r="H73" s="761">
        <f t="shared" si="23"/>
        <v>0.46729980506822594</v>
      </c>
      <c r="I73" s="761">
        <f t="shared" si="23"/>
        <v>0.47875243664717343</v>
      </c>
      <c r="J73" s="761">
        <f t="shared" si="23"/>
        <v>0.49580896686159837</v>
      </c>
      <c r="K73" s="761">
        <f t="shared" si="23"/>
        <v>0.49580896686159837</v>
      </c>
      <c r="L73" s="761">
        <f t="shared" si="23"/>
        <v>0.49580896686159837</v>
      </c>
      <c r="M73" s="761">
        <f t="shared" si="23"/>
        <v>0.49580896686159837</v>
      </c>
      <c r="N73" s="761">
        <f t="shared" si="23"/>
        <v>0.49580896686159837</v>
      </c>
      <c r="O73" s="761">
        <f t="shared" si="23"/>
        <v>0.49580896686159837</v>
      </c>
      <c r="P73" s="761">
        <f t="shared" si="23"/>
        <v>0.35254074074074093</v>
      </c>
      <c r="Q73" s="761">
        <f t="shared" si="23"/>
        <v>0.36858752436647191</v>
      </c>
      <c r="R73" s="782">
        <f t="shared" si="23"/>
        <v>0.36858752436647191</v>
      </c>
    </row>
    <row r="74" spans="1:18" ht="13.9" x14ac:dyDescent="0.25">
      <c r="A74" s="759">
        <v>2037</v>
      </c>
      <c r="B74" s="761">
        <f t="shared" si="23"/>
        <v>0.62683966861598484</v>
      </c>
      <c r="C74" s="761">
        <f t="shared" si="23"/>
        <v>0.62683966861598484</v>
      </c>
      <c r="D74" s="761">
        <f t="shared" si="23"/>
        <v>0.53060282651072144</v>
      </c>
      <c r="E74" s="761">
        <f t="shared" si="23"/>
        <v>0.63822358674463986</v>
      </c>
      <c r="F74" s="761">
        <f t="shared" si="23"/>
        <v>0.63822358674463986</v>
      </c>
      <c r="G74" s="761">
        <f t="shared" si="23"/>
        <v>0.63822358674463986</v>
      </c>
      <c r="H74" s="761">
        <f t="shared" si="23"/>
        <v>0.47875243664717337</v>
      </c>
      <c r="I74" s="761">
        <f t="shared" si="23"/>
        <v>0.4908260233918128</v>
      </c>
      <c r="J74" s="761">
        <f t="shared" si="23"/>
        <v>0.50910087719298236</v>
      </c>
      <c r="K74" s="761">
        <f t="shared" si="23"/>
        <v>0.50910087719298236</v>
      </c>
      <c r="L74" s="761">
        <f t="shared" si="23"/>
        <v>0.50910087719298236</v>
      </c>
      <c r="M74" s="761">
        <f t="shared" si="23"/>
        <v>0.50910087719298236</v>
      </c>
      <c r="N74" s="761">
        <f t="shared" si="23"/>
        <v>0.50910087719298236</v>
      </c>
      <c r="O74" s="761">
        <f t="shared" si="23"/>
        <v>0.50910087719298236</v>
      </c>
      <c r="P74" s="761">
        <f t="shared" si="23"/>
        <v>0.36178333333333351</v>
      </c>
      <c r="Q74" s="761">
        <f t="shared" si="23"/>
        <v>0.37866150097465912</v>
      </c>
      <c r="R74" s="782">
        <f t="shared" si="23"/>
        <v>0.37866150097465912</v>
      </c>
    </row>
    <row r="75" spans="1:18" ht="13.9" x14ac:dyDescent="0.25">
      <c r="A75" s="759">
        <v>2038</v>
      </c>
      <c r="B75" s="761">
        <f t="shared" ref="B75:R78" si="24">B50/B$56</f>
        <v>0.642576510721248</v>
      </c>
      <c r="C75" s="761">
        <f t="shared" si="24"/>
        <v>0.642576510721248</v>
      </c>
      <c r="D75" s="761">
        <f t="shared" si="24"/>
        <v>0.54452387914230049</v>
      </c>
      <c r="E75" s="761">
        <f t="shared" si="24"/>
        <v>0.65561306042885037</v>
      </c>
      <c r="F75" s="761">
        <f t="shared" si="24"/>
        <v>0.65561306042885037</v>
      </c>
      <c r="G75" s="761">
        <f t="shared" si="24"/>
        <v>0.65561306042885037</v>
      </c>
      <c r="H75" s="761">
        <f t="shared" si="24"/>
        <v>0.4902050682261207</v>
      </c>
      <c r="I75" s="761">
        <f t="shared" si="24"/>
        <v>0.50289961013645212</v>
      </c>
      <c r="J75" s="761">
        <f t="shared" si="24"/>
        <v>0.52239278752436635</v>
      </c>
      <c r="K75" s="761">
        <f t="shared" si="24"/>
        <v>0.52239278752436635</v>
      </c>
      <c r="L75" s="761">
        <f t="shared" si="24"/>
        <v>0.52239278752436635</v>
      </c>
      <c r="M75" s="761">
        <f t="shared" si="24"/>
        <v>0.52239278752436635</v>
      </c>
      <c r="N75" s="761">
        <f t="shared" si="24"/>
        <v>0.52239278752436635</v>
      </c>
      <c r="O75" s="761">
        <f t="shared" si="24"/>
        <v>0.52239278752436635</v>
      </c>
      <c r="P75" s="761">
        <f t="shared" si="24"/>
        <v>0.37102592592592615</v>
      </c>
      <c r="Q75" s="761">
        <f t="shared" si="24"/>
        <v>0.38873547758284621</v>
      </c>
      <c r="R75" s="782">
        <f t="shared" si="24"/>
        <v>0.38873547758284621</v>
      </c>
    </row>
    <row r="76" spans="1:18" ht="13.9" x14ac:dyDescent="0.25">
      <c r="A76" s="759">
        <v>2039</v>
      </c>
      <c r="B76" s="761">
        <f t="shared" si="24"/>
        <v>0.65831335282651116</v>
      </c>
      <c r="C76" s="761">
        <f t="shared" si="24"/>
        <v>0.65831335282651116</v>
      </c>
      <c r="D76" s="761">
        <f t="shared" si="24"/>
        <v>0.55844493177387944</v>
      </c>
      <c r="E76" s="761">
        <f t="shared" si="24"/>
        <v>0.67300253411306099</v>
      </c>
      <c r="F76" s="761">
        <f t="shared" si="24"/>
        <v>0.67300253411306099</v>
      </c>
      <c r="G76" s="761">
        <f t="shared" si="24"/>
        <v>0.67300253411306099</v>
      </c>
      <c r="H76" s="761">
        <f t="shared" si="24"/>
        <v>0.50165769980506802</v>
      </c>
      <c r="I76" s="761">
        <f t="shared" si="24"/>
        <v>0.51497319688109155</v>
      </c>
      <c r="J76" s="761">
        <f t="shared" si="24"/>
        <v>0.53568469785575035</v>
      </c>
      <c r="K76" s="761">
        <f t="shared" si="24"/>
        <v>0.53568469785575035</v>
      </c>
      <c r="L76" s="761">
        <f t="shared" si="24"/>
        <v>0.53568469785575035</v>
      </c>
      <c r="M76" s="761">
        <f t="shared" si="24"/>
        <v>0.53568469785575035</v>
      </c>
      <c r="N76" s="761">
        <f t="shared" si="24"/>
        <v>0.53568469785575035</v>
      </c>
      <c r="O76" s="761">
        <f t="shared" si="24"/>
        <v>0.53568469785575035</v>
      </c>
      <c r="P76" s="761">
        <f t="shared" si="24"/>
        <v>0.38026851851851873</v>
      </c>
      <c r="Q76" s="761">
        <f t="shared" si="24"/>
        <v>0.39880945419103336</v>
      </c>
      <c r="R76" s="782">
        <f t="shared" si="24"/>
        <v>0.39880945419103336</v>
      </c>
    </row>
    <row r="77" spans="1:18" ht="13.9" x14ac:dyDescent="0.25">
      <c r="A77" s="759">
        <v>2040</v>
      </c>
      <c r="B77" s="761">
        <f t="shared" si="24"/>
        <v>0.67405019493177443</v>
      </c>
      <c r="C77" s="761">
        <f t="shared" si="24"/>
        <v>0.67405019493177443</v>
      </c>
      <c r="D77" s="761">
        <f t="shared" si="24"/>
        <v>0.57236598440545849</v>
      </c>
      <c r="E77" s="761">
        <f t="shared" si="24"/>
        <v>0.69039200779727161</v>
      </c>
      <c r="F77" s="761">
        <f t="shared" si="24"/>
        <v>0.69039200779727161</v>
      </c>
      <c r="G77" s="761">
        <f t="shared" si="24"/>
        <v>0.69039200779727161</v>
      </c>
      <c r="H77" s="761">
        <f t="shared" si="24"/>
        <v>0.51311033138401541</v>
      </c>
      <c r="I77" s="761">
        <f t="shared" si="24"/>
        <v>0.52704678362573087</v>
      </c>
      <c r="J77" s="761">
        <f t="shared" si="24"/>
        <v>0.54897660818713423</v>
      </c>
      <c r="K77" s="761">
        <f t="shared" si="24"/>
        <v>0.54897660818713423</v>
      </c>
      <c r="L77" s="761">
        <f t="shared" si="24"/>
        <v>0.54897660818713423</v>
      </c>
      <c r="M77" s="761">
        <f t="shared" si="24"/>
        <v>0.54897660818713423</v>
      </c>
      <c r="N77" s="761">
        <f t="shared" si="24"/>
        <v>0.54897660818713423</v>
      </c>
      <c r="O77" s="761">
        <f t="shared" si="24"/>
        <v>0.54897660818713423</v>
      </c>
      <c r="P77" s="761">
        <f t="shared" si="24"/>
        <v>0.38951111111111131</v>
      </c>
      <c r="Q77" s="761">
        <f t="shared" si="24"/>
        <v>0.40888343079922057</v>
      </c>
      <c r="R77" s="782">
        <f t="shared" si="24"/>
        <v>0.40888343079922057</v>
      </c>
    </row>
    <row r="78" spans="1:18" ht="14.45" thickBot="1" x14ac:dyDescent="0.3">
      <c r="A78" s="763">
        <v>2041</v>
      </c>
      <c r="B78" s="783">
        <f t="shared" si="24"/>
        <v>0.68978703703703703</v>
      </c>
      <c r="C78" s="783">
        <f t="shared" si="24"/>
        <v>0.68978703703703703</v>
      </c>
      <c r="D78" s="783">
        <f t="shared" si="24"/>
        <v>0.586287037037037</v>
      </c>
      <c r="E78" s="783">
        <f t="shared" si="24"/>
        <v>0.70778148148148146</v>
      </c>
      <c r="F78" s="783">
        <f t="shared" si="24"/>
        <v>0.70778148148148146</v>
      </c>
      <c r="G78" s="783">
        <f t="shared" si="24"/>
        <v>0.70778148148148146</v>
      </c>
      <c r="H78" s="783">
        <f t="shared" si="24"/>
        <v>0.5245629629629629</v>
      </c>
      <c r="I78" s="783">
        <f t="shared" si="24"/>
        <v>0.53912037037037042</v>
      </c>
      <c r="J78" s="783">
        <f t="shared" si="24"/>
        <v>0.56226851851851856</v>
      </c>
      <c r="K78" s="783">
        <f t="shared" si="24"/>
        <v>0.56226851851851856</v>
      </c>
      <c r="L78" s="783">
        <f t="shared" si="24"/>
        <v>0.56226851851851856</v>
      </c>
      <c r="M78" s="783">
        <f t="shared" si="24"/>
        <v>0.56226851851851856</v>
      </c>
      <c r="N78" s="783">
        <f t="shared" si="24"/>
        <v>0.56226851851851856</v>
      </c>
      <c r="O78" s="783">
        <f t="shared" si="24"/>
        <v>0.56226851851851856</v>
      </c>
      <c r="P78" s="783">
        <f t="shared" si="24"/>
        <v>0.39875370370370372</v>
      </c>
      <c r="Q78" s="783">
        <f t="shared" si="24"/>
        <v>0.41895740740740739</v>
      </c>
      <c r="R78" s="784">
        <f t="shared" si="24"/>
        <v>0.41895740740740739</v>
      </c>
    </row>
    <row r="80" spans="1:18" ht="14.45" thickBot="1" x14ac:dyDescent="0.3">
      <c r="A80" s="902" t="s">
        <v>622</v>
      </c>
      <c r="B80" s="902"/>
    </row>
    <row r="81" spans="1:18" ht="13.9" x14ac:dyDescent="0.25">
      <c r="A81" s="480" t="s">
        <v>578</v>
      </c>
      <c r="B81" s="786">
        <v>0.312</v>
      </c>
    </row>
    <row r="82" spans="1:18" ht="13.9" x14ac:dyDescent="0.25">
      <c r="A82" s="759" t="s">
        <v>579</v>
      </c>
      <c r="B82" s="707">
        <v>5.883</v>
      </c>
    </row>
    <row r="83" spans="1:18" ht="14.45" thickBot="1" x14ac:dyDescent="0.3">
      <c r="A83" s="763" t="s">
        <v>580</v>
      </c>
      <c r="B83" s="731">
        <v>70</v>
      </c>
    </row>
    <row r="84" spans="1:18" ht="13.9" x14ac:dyDescent="0.25">
      <c r="A84" s="904" t="s">
        <v>581</v>
      </c>
      <c r="B84" s="904"/>
    </row>
    <row r="86" spans="1:18" ht="14.45" thickBot="1" x14ac:dyDescent="0.3">
      <c r="A86" s="901" t="s">
        <v>623</v>
      </c>
      <c r="B86" s="901"/>
      <c r="C86" s="901"/>
      <c r="D86" s="901"/>
      <c r="E86" s="901"/>
      <c r="F86" s="901"/>
      <c r="G86" s="901"/>
      <c r="H86" s="901"/>
      <c r="I86" s="901"/>
      <c r="J86" s="901"/>
      <c r="K86" s="901"/>
      <c r="L86" s="901"/>
      <c r="M86" s="901"/>
      <c r="N86" s="901"/>
      <c r="O86" s="901"/>
      <c r="P86" s="901"/>
      <c r="Q86" s="901"/>
      <c r="R86" s="901"/>
    </row>
    <row r="87" spans="1:18" ht="13.9" x14ac:dyDescent="0.25">
      <c r="A87" s="480">
        <v>2022</v>
      </c>
      <c r="B87" s="773">
        <f t="shared" ref="B87:B106" si="25">$B$83/(1+$B$81*(B59^$B$82))</f>
        <v>69.913284207982642</v>
      </c>
      <c r="C87" s="773">
        <f t="shared" ref="C87:R87" si="26">$B$83/(1+$B$81*(C59^$B$82))</f>
        <v>69.913284207982642</v>
      </c>
      <c r="D87" s="773">
        <f t="shared" si="26"/>
        <v>69.972323788512227</v>
      </c>
      <c r="E87" s="773">
        <f t="shared" si="26"/>
        <v>69.929365908092407</v>
      </c>
      <c r="F87" s="773">
        <f t="shared" si="26"/>
        <v>69.929365908092407</v>
      </c>
      <c r="G87" s="773">
        <f t="shared" si="26"/>
        <v>69.929365908092407</v>
      </c>
      <c r="H87" s="773">
        <f t="shared" si="26"/>
        <v>69.979027543268344</v>
      </c>
      <c r="I87" s="773">
        <f t="shared" si="26"/>
        <v>69.977894217313192</v>
      </c>
      <c r="J87" s="773">
        <f t="shared" si="26"/>
        <v>69.977894217313192</v>
      </c>
      <c r="K87" s="773">
        <f t="shared" si="26"/>
        <v>69.977894217313192</v>
      </c>
      <c r="L87" s="773">
        <f t="shared" si="26"/>
        <v>69.977894217313192</v>
      </c>
      <c r="M87" s="773">
        <f t="shared" si="26"/>
        <v>69.977894217313192</v>
      </c>
      <c r="N87" s="773">
        <f t="shared" si="26"/>
        <v>69.977894217313192</v>
      </c>
      <c r="O87" s="773">
        <f t="shared" si="26"/>
        <v>69.977894217313192</v>
      </c>
      <c r="P87" s="773">
        <f t="shared" si="26"/>
        <v>69.996786601410705</v>
      </c>
      <c r="Q87" s="773">
        <f t="shared" si="26"/>
        <v>69.996394760611054</v>
      </c>
      <c r="R87" s="774">
        <f t="shared" si="26"/>
        <v>69.996394760611054</v>
      </c>
    </row>
    <row r="88" spans="1:18" ht="13.9" x14ac:dyDescent="0.25">
      <c r="A88" s="759">
        <v>2023</v>
      </c>
      <c r="B88" s="429">
        <f t="shared" si="25"/>
        <v>69.890647942717749</v>
      </c>
      <c r="C88" s="429">
        <f t="shared" ref="C88:R88" si="27">$B$83/(1+$B$81*(C60^$B$82))</f>
        <v>69.890647942717749</v>
      </c>
      <c r="D88" s="429">
        <f t="shared" si="27"/>
        <v>69.964496953701726</v>
      </c>
      <c r="E88" s="429">
        <f t="shared" si="27"/>
        <v>69.907959284571561</v>
      </c>
      <c r="F88" s="429">
        <f t="shared" si="27"/>
        <v>69.907959284571561</v>
      </c>
      <c r="G88" s="429">
        <f t="shared" si="27"/>
        <v>69.907959284571561</v>
      </c>
      <c r="H88" s="429">
        <f t="shared" si="27"/>
        <v>69.973986017278236</v>
      </c>
      <c r="I88" s="429">
        <f t="shared" si="27"/>
        <v>69.972319351514287</v>
      </c>
      <c r="J88" s="429">
        <f t="shared" si="27"/>
        <v>69.971697341645196</v>
      </c>
      <c r="K88" s="429">
        <f t="shared" si="27"/>
        <v>69.971697341645196</v>
      </c>
      <c r="L88" s="429">
        <f t="shared" si="27"/>
        <v>69.971697341645196</v>
      </c>
      <c r="M88" s="429">
        <f t="shared" si="27"/>
        <v>69.971697341645196</v>
      </c>
      <c r="N88" s="429">
        <f t="shared" si="27"/>
        <v>69.971697341645196</v>
      </c>
      <c r="O88" s="429">
        <f t="shared" si="27"/>
        <v>69.971697341645196</v>
      </c>
      <c r="P88" s="429">
        <f t="shared" si="27"/>
        <v>69.995920077434562</v>
      </c>
      <c r="Q88" s="429">
        <f t="shared" si="27"/>
        <v>69.995348360165011</v>
      </c>
      <c r="R88" s="767">
        <f t="shared" si="27"/>
        <v>69.995348360165011</v>
      </c>
    </row>
    <row r="89" spans="1:18" ht="13.9" x14ac:dyDescent="0.25">
      <c r="A89" s="759">
        <v>2024</v>
      </c>
      <c r="B89" s="429">
        <f t="shared" si="25"/>
        <v>69.863323136344107</v>
      </c>
      <c r="C89" s="429">
        <f t="shared" ref="C89:R89" si="28">$B$83/(1+$B$81*(C61^$B$82))</f>
        <v>69.863323136344107</v>
      </c>
      <c r="D89" s="429">
        <f t="shared" si="28"/>
        <v>69.954916617365456</v>
      </c>
      <c r="E89" s="429">
        <f t="shared" si="28"/>
        <v>69.881436388338798</v>
      </c>
      <c r="F89" s="429">
        <f t="shared" si="28"/>
        <v>69.881436388338798</v>
      </c>
      <c r="G89" s="429">
        <f t="shared" si="28"/>
        <v>69.881436388338798</v>
      </c>
      <c r="H89" s="429">
        <f t="shared" si="28"/>
        <v>69.967977812968513</v>
      </c>
      <c r="I89" s="429">
        <f t="shared" si="28"/>
        <v>69.965625173399786</v>
      </c>
      <c r="J89" s="429">
        <f t="shared" si="28"/>
        <v>69.964123500576093</v>
      </c>
      <c r="K89" s="429">
        <f t="shared" si="28"/>
        <v>69.964123500576093</v>
      </c>
      <c r="L89" s="429">
        <f t="shared" si="28"/>
        <v>69.964123500576093</v>
      </c>
      <c r="M89" s="429">
        <f t="shared" si="28"/>
        <v>69.964123500576093</v>
      </c>
      <c r="N89" s="429">
        <f t="shared" si="28"/>
        <v>69.964123500576093</v>
      </c>
      <c r="O89" s="429">
        <f t="shared" si="28"/>
        <v>69.964123500576093</v>
      </c>
      <c r="P89" s="429">
        <f t="shared" si="28"/>
        <v>69.994867920803728</v>
      </c>
      <c r="Q89" s="429">
        <f t="shared" si="28"/>
        <v>69.994061449218421</v>
      </c>
      <c r="R89" s="767">
        <f t="shared" si="28"/>
        <v>69.994061449218421</v>
      </c>
    </row>
    <row r="90" spans="1:18" ht="13.9" x14ac:dyDescent="0.25">
      <c r="A90" s="759">
        <v>2025</v>
      </c>
      <c r="B90" s="429">
        <f t="shared" si="25"/>
        <v>69.830574728992261</v>
      </c>
      <c r="C90" s="429">
        <f t="shared" ref="C90:R90" si="29">$B$83/(1+$B$81*(C62^$B$82))</f>
        <v>69.830574728992261</v>
      </c>
      <c r="D90" s="429">
        <f t="shared" si="29"/>
        <v>69.94328461613874</v>
      </c>
      <c r="E90" s="429">
        <f t="shared" si="29"/>
        <v>69.848876093520644</v>
      </c>
      <c r="F90" s="429">
        <f t="shared" si="29"/>
        <v>69.848876093520644</v>
      </c>
      <c r="G90" s="429">
        <f t="shared" si="29"/>
        <v>69.848876093520644</v>
      </c>
      <c r="H90" s="429">
        <f t="shared" si="29"/>
        <v>69.960861276221365</v>
      </c>
      <c r="I90" s="429">
        <f t="shared" si="29"/>
        <v>69.957640251991009</v>
      </c>
      <c r="J90" s="429">
        <f t="shared" si="29"/>
        <v>69.954940256746312</v>
      </c>
      <c r="K90" s="429">
        <f t="shared" si="29"/>
        <v>69.954940256746312</v>
      </c>
      <c r="L90" s="429">
        <f t="shared" si="29"/>
        <v>69.954940256746312</v>
      </c>
      <c r="M90" s="429">
        <f t="shared" si="29"/>
        <v>69.954940256746312</v>
      </c>
      <c r="N90" s="429">
        <f t="shared" si="29"/>
        <v>69.954940256746312</v>
      </c>
      <c r="O90" s="429">
        <f t="shared" si="29"/>
        <v>69.954940256746312</v>
      </c>
      <c r="P90" s="429">
        <f t="shared" si="29"/>
        <v>69.993599816387189</v>
      </c>
      <c r="Q90" s="429">
        <f t="shared" si="29"/>
        <v>69.992492011910528</v>
      </c>
      <c r="R90" s="767">
        <f t="shared" si="29"/>
        <v>69.992492011910528</v>
      </c>
    </row>
    <row r="91" spans="1:18" ht="13.9" x14ac:dyDescent="0.25">
      <c r="A91" s="759">
        <v>2026</v>
      </c>
      <c r="B91" s="429">
        <f t="shared" si="25"/>
        <v>69.791588275604255</v>
      </c>
      <c r="C91" s="429">
        <f t="shared" ref="C91:R91" si="30">$B$83/(1+$B$81*(C63^$B$82))</f>
        <v>69.791588275604255</v>
      </c>
      <c r="D91" s="429">
        <f t="shared" si="30"/>
        <v>69.929267107839564</v>
      </c>
      <c r="E91" s="429">
        <f t="shared" si="30"/>
        <v>69.809243148202555</v>
      </c>
      <c r="F91" s="429">
        <f t="shared" si="30"/>
        <v>69.809243148202555</v>
      </c>
      <c r="G91" s="429">
        <f t="shared" si="30"/>
        <v>69.809243148202555</v>
      </c>
      <c r="H91" s="429">
        <f t="shared" si="30"/>
        <v>69.952480011237569</v>
      </c>
      <c r="I91" s="429">
        <f t="shared" si="30"/>
        <v>69.948174551128858</v>
      </c>
      <c r="J91" s="429">
        <f t="shared" si="30"/>
        <v>69.943887485683675</v>
      </c>
      <c r="K91" s="429">
        <f t="shared" si="30"/>
        <v>69.943887485683675</v>
      </c>
      <c r="L91" s="429">
        <f t="shared" si="30"/>
        <v>69.943887485683675</v>
      </c>
      <c r="M91" s="429">
        <f t="shared" si="30"/>
        <v>69.943887485683675</v>
      </c>
      <c r="N91" s="429">
        <f t="shared" si="30"/>
        <v>69.943887485683675</v>
      </c>
      <c r="O91" s="429">
        <f t="shared" si="30"/>
        <v>69.943887485683675</v>
      </c>
      <c r="P91" s="429">
        <f t="shared" si="30"/>
        <v>69.99208192302919</v>
      </c>
      <c r="Q91" s="429">
        <f t="shared" si="30"/>
        <v>69.990592819786627</v>
      </c>
      <c r="R91" s="767">
        <f t="shared" si="30"/>
        <v>69.990592819786627</v>
      </c>
    </row>
    <row r="92" spans="1:18" ht="13.9" x14ac:dyDescent="0.25">
      <c r="A92" s="759">
        <v>2027</v>
      </c>
      <c r="B92" s="429">
        <f t="shared" si="25"/>
        <v>69.745465699222848</v>
      </c>
      <c r="C92" s="429">
        <f t="shared" ref="C92:R92" si="31">$B$83/(1+$B$81*(C64^$B$82))</f>
        <v>69.745465699222848</v>
      </c>
      <c r="D92" s="429">
        <f t="shared" si="31"/>
        <v>69.912492070917125</v>
      </c>
      <c r="E92" s="429">
        <f t="shared" si="31"/>
        <v>69.761380973389706</v>
      </c>
      <c r="F92" s="429">
        <f t="shared" si="31"/>
        <v>69.761380973389706</v>
      </c>
      <c r="G92" s="429">
        <f t="shared" si="31"/>
        <v>69.761380973389706</v>
      </c>
      <c r="H92" s="429">
        <f t="shared" si="31"/>
        <v>69.942661957186104</v>
      </c>
      <c r="I92" s="429">
        <f t="shared" si="31"/>
        <v>69.93701822077044</v>
      </c>
      <c r="J92" s="429">
        <f t="shared" si="31"/>
        <v>69.93067541471018</v>
      </c>
      <c r="K92" s="429">
        <f t="shared" si="31"/>
        <v>69.93067541471018</v>
      </c>
      <c r="L92" s="429">
        <f t="shared" si="31"/>
        <v>69.93067541471018</v>
      </c>
      <c r="M92" s="429">
        <f t="shared" si="31"/>
        <v>69.93067541471018</v>
      </c>
      <c r="N92" s="429">
        <f t="shared" si="31"/>
        <v>69.93067541471018</v>
      </c>
      <c r="O92" s="429">
        <f t="shared" si="31"/>
        <v>69.93067541471018</v>
      </c>
      <c r="P92" s="429">
        <f t="shared" si="31"/>
        <v>69.990276617743191</v>
      </c>
      <c r="Q92" s="429">
        <f t="shared" si="31"/>
        <v>69.988311029943134</v>
      </c>
      <c r="R92" s="767">
        <f t="shared" si="31"/>
        <v>69.988311029943134</v>
      </c>
    </row>
    <row r="93" spans="1:18" ht="13.9" x14ac:dyDescent="0.25">
      <c r="A93" s="759">
        <v>2028</v>
      </c>
      <c r="B93" s="429">
        <f t="shared" si="25"/>
        <v>69.691221332954413</v>
      </c>
      <c r="C93" s="429">
        <f t="shared" ref="C93:R93" si="32">$B$83/(1+$B$81*(C65^$B$82))</f>
        <v>69.691221332954413</v>
      </c>
      <c r="D93" s="429">
        <f t="shared" si="32"/>
        <v>69.892546790307435</v>
      </c>
      <c r="E93" s="429">
        <f t="shared" si="32"/>
        <v>69.704004899115404</v>
      </c>
      <c r="F93" s="429">
        <f t="shared" si="32"/>
        <v>69.704004899115404</v>
      </c>
      <c r="G93" s="429">
        <f t="shared" si="32"/>
        <v>69.704004899115404</v>
      </c>
      <c r="H93" s="429">
        <f t="shared" si="32"/>
        <v>69.931218452713622</v>
      </c>
      <c r="I93" s="429">
        <f t="shared" si="32"/>
        <v>69.923940373639638</v>
      </c>
      <c r="J93" s="429">
        <f t="shared" si="32"/>
        <v>69.914982638822281</v>
      </c>
      <c r="K93" s="429">
        <f t="shared" si="32"/>
        <v>69.914982638822281</v>
      </c>
      <c r="L93" s="429">
        <f t="shared" si="32"/>
        <v>69.914982638822281</v>
      </c>
      <c r="M93" s="429">
        <f t="shared" si="32"/>
        <v>69.914982638822281</v>
      </c>
      <c r="N93" s="429">
        <f t="shared" si="32"/>
        <v>69.914982638822281</v>
      </c>
      <c r="O93" s="429">
        <f t="shared" si="32"/>
        <v>69.914982638822281</v>
      </c>
      <c r="P93" s="429">
        <f t="shared" si="32"/>
        <v>69.988142232187016</v>
      </c>
      <c r="Q93" s="429">
        <f t="shared" si="32"/>
        <v>69.985587770516034</v>
      </c>
      <c r="R93" s="767">
        <f t="shared" si="32"/>
        <v>69.985587770516034</v>
      </c>
    </row>
    <row r="94" spans="1:18" ht="13.9" x14ac:dyDescent="0.25">
      <c r="A94" s="759">
        <v>2029</v>
      </c>
      <c r="B94" s="429">
        <f t="shared" si="25"/>
        <v>69.627778353331905</v>
      </c>
      <c r="C94" s="429">
        <f t="shared" ref="C94:R94" si="33">$B$83/(1+$B$81*(C66^$B$82))</f>
        <v>69.627778353331905</v>
      </c>
      <c r="D94" s="429">
        <f t="shared" si="33"/>
        <v>69.868975349474979</v>
      </c>
      <c r="E94" s="429">
        <f t="shared" si="33"/>
        <v>69.635696030593337</v>
      </c>
      <c r="F94" s="429">
        <f t="shared" si="33"/>
        <v>69.635696030593337</v>
      </c>
      <c r="G94" s="429">
        <f t="shared" si="33"/>
        <v>69.635696030593337</v>
      </c>
      <c r="H94" s="429">
        <f t="shared" si="33"/>
        <v>69.917943292084487</v>
      </c>
      <c r="I94" s="429">
        <f t="shared" si="33"/>
        <v>69.908687853042707</v>
      </c>
      <c r="J94" s="429">
        <f t="shared" si="33"/>
        <v>69.896454125570585</v>
      </c>
      <c r="K94" s="429">
        <f t="shared" si="33"/>
        <v>69.896454125570585</v>
      </c>
      <c r="L94" s="429">
        <f t="shared" si="33"/>
        <v>69.896454125570585</v>
      </c>
      <c r="M94" s="429">
        <f t="shared" si="33"/>
        <v>69.896454125570585</v>
      </c>
      <c r="N94" s="429">
        <f t="shared" si="33"/>
        <v>69.896454125570585</v>
      </c>
      <c r="O94" s="429">
        <f t="shared" si="33"/>
        <v>69.896454125570585</v>
      </c>
      <c r="P94" s="429">
        <f t="shared" si="33"/>
        <v>69.985632781649542</v>
      </c>
      <c r="Q94" s="429">
        <f t="shared" si="33"/>
        <v>69.982357713983006</v>
      </c>
      <c r="R94" s="767">
        <f t="shared" si="33"/>
        <v>69.982357713983006</v>
      </c>
    </row>
    <row r="95" spans="1:18" ht="13.9" x14ac:dyDescent="0.25">
      <c r="A95" s="759">
        <v>2030</v>
      </c>
      <c r="B95" s="429">
        <f t="shared" si="25"/>
        <v>69.553965722809394</v>
      </c>
      <c r="C95" s="429">
        <f t="shared" ref="C95:R95" si="34">$B$83/(1+$B$81*(C67^$B$82))</f>
        <v>69.553965722809394</v>
      </c>
      <c r="D95" s="429">
        <f t="shared" si="34"/>
        <v>69.841276151892473</v>
      </c>
      <c r="E95" s="429">
        <f t="shared" si="34"/>
        <v>69.554895969716256</v>
      </c>
      <c r="F95" s="429">
        <f t="shared" si="34"/>
        <v>69.554895969716256</v>
      </c>
      <c r="G95" s="429">
        <f t="shared" si="34"/>
        <v>69.554895969716256</v>
      </c>
      <c r="H95" s="429">
        <f t="shared" si="34"/>
        <v>69.902611777303605</v>
      </c>
      <c r="I95" s="429">
        <f t="shared" si="34"/>
        <v>69.890983998594308</v>
      </c>
      <c r="J95" s="429">
        <f t="shared" si="34"/>
        <v>69.874699223074686</v>
      </c>
      <c r="K95" s="429">
        <f t="shared" si="34"/>
        <v>69.874699223074686</v>
      </c>
      <c r="L95" s="429">
        <f t="shared" si="34"/>
        <v>69.874699223074686</v>
      </c>
      <c r="M95" s="429">
        <f t="shared" si="34"/>
        <v>69.874699223074686</v>
      </c>
      <c r="N95" s="429">
        <f t="shared" si="34"/>
        <v>69.874699223074686</v>
      </c>
      <c r="O95" s="429">
        <f t="shared" si="34"/>
        <v>69.874699223074686</v>
      </c>
      <c r="P95" s="429">
        <f t="shared" si="34"/>
        <v>69.982697686812543</v>
      </c>
      <c r="Q95" s="429">
        <f t="shared" si="34"/>
        <v>69.978548638823639</v>
      </c>
      <c r="R95" s="767">
        <f t="shared" si="34"/>
        <v>69.978548638823639</v>
      </c>
    </row>
    <row r="96" spans="1:18" ht="13.9" x14ac:dyDescent="0.25">
      <c r="A96" s="759">
        <v>2031</v>
      </c>
      <c r="B96" s="429">
        <f t="shared" si="25"/>
        <v>69.468515774894357</v>
      </c>
      <c r="C96" s="429">
        <f t="shared" ref="C96:R96" si="35">$B$83/(1+$B$81*(C68^$B$82))</f>
        <v>69.468515774894357</v>
      </c>
      <c r="D96" s="429">
        <f t="shared" si="35"/>
        <v>69.808899499100789</v>
      </c>
      <c r="E96" s="429">
        <f t="shared" si="35"/>
        <v>69.459902651734225</v>
      </c>
      <c r="F96" s="429">
        <f t="shared" si="35"/>
        <v>69.459902651734225</v>
      </c>
      <c r="G96" s="429">
        <f t="shared" si="35"/>
        <v>69.459902651734225</v>
      </c>
      <c r="H96" s="429">
        <f t="shared" si="35"/>
        <v>69.884979771224465</v>
      </c>
      <c r="I96" s="429">
        <f t="shared" si="35"/>
        <v>69.870527417642791</v>
      </c>
      <c r="J96" s="429">
        <f t="shared" si="35"/>
        <v>69.849289687683111</v>
      </c>
      <c r="K96" s="429">
        <f t="shared" si="35"/>
        <v>69.849289687683111</v>
      </c>
      <c r="L96" s="429">
        <f t="shared" si="35"/>
        <v>69.849289687683111</v>
      </c>
      <c r="M96" s="429">
        <f t="shared" si="35"/>
        <v>69.849289687683111</v>
      </c>
      <c r="N96" s="429">
        <f t="shared" si="35"/>
        <v>69.849289687683111</v>
      </c>
      <c r="O96" s="429">
        <f t="shared" si="35"/>
        <v>69.849289687683111</v>
      </c>
      <c r="P96" s="429">
        <f t="shared" si="35"/>
        <v>69.979281488590857</v>
      </c>
      <c r="Q96" s="429">
        <f t="shared" si="35"/>
        <v>69.974080980170768</v>
      </c>
      <c r="R96" s="767">
        <f t="shared" si="35"/>
        <v>69.974080980170768</v>
      </c>
    </row>
    <row r="97" spans="1:18" ht="13.9" x14ac:dyDescent="0.25">
      <c r="A97" s="759">
        <v>2032</v>
      </c>
      <c r="B97" s="429">
        <f t="shared" si="25"/>
        <v>69.37006259161258</v>
      </c>
      <c r="C97" s="429">
        <f t="shared" ref="C97:R97" si="36">$B$83/(1+$B$81*(C69^$B$82))</f>
        <v>69.37006259161258</v>
      </c>
      <c r="D97" s="429">
        <f t="shared" si="36"/>
        <v>69.771245256799759</v>
      </c>
      <c r="E97" s="429">
        <f t="shared" si="36"/>
        <v>69.348867592738742</v>
      </c>
      <c r="F97" s="429">
        <f t="shared" si="36"/>
        <v>69.348867592738742</v>
      </c>
      <c r="G97" s="429">
        <f t="shared" si="36"/>
        <v>69.348867592738742</v>
      </c>
      <c r="H97" s="429">
        <f t="shared" si="36"/>
        <v>69.8647827573608</v>
      </c>
      <c r="I97" s="429">
        <f t="shared" si="36"/>
        <v>69.846990771339449</v>
      </c>
      <c r="J97" s="429">
        <f t="shared" si="36"/>
        <v>69.81975775043432</v>
      </c>
      <c r="K97" s="429">
        <f t="shared" si="36"/>
        <v>69.81975775043432</v>
      </c>
      <c r="L97" s="429">
        <f t="shared" si="36"/>
        <v>69.81975775043432</v>
      </c>
      <c r="M97" s="429">
        <f t="shared" si="36"/>
        <v>69.81975775043432</v>
      </c>
      <c r="N97" s="429">
        <f t="shared" si="36"/>
        <v>69.81975775043432</v>
      </c>
      <c r="O97" s="429">
        <f t="shared" si="36"/>
        <v>69.81975775043432</v>
      </c>
      <c r="P97" s="429">
        <f t="shared" si="36"/>
        <v>69.975323556397925</v>
      </c>
      <c r="Q97" s="429">
        <f t="shared" si="36"/>
        <v>69.968867370186146</v>
      </c>
      <c r="R97" s="767">
        <f t="shared" si="36"/>
        <v>69.968867370186146</v>
      </c>
    </row>
    <row r="98" spans="1:18" ht="13.9" x14ac:dyDescent="0.25">
      <c r="A98" s="759">
        <v>2033</v>
      </c>
      <c r="B98" s="429">
        <f t="shared" si="25"/>
        <v>69.257141339122356</v>
      </c>
      <c r="C98" s="429">
        <f t="shared" ref="C98:R98" si="37">$B$83/(1+$B$81*(C70^$B$82))</f>
        <v>69.257141339122356</v>
      </c>
      <c r="D98" s="429">
        <f t="shared" si="37"/>
        <v>69.727660645145377</v>
      </c>
      <c r="E98" s="429">
        <f t="shared" si="37"/>
        <v>69.219794879400567</v>
      </c>
      <c r="F98" s="429">
        <f t="shared" si="37"/>
        <v>69.219794879400567</v>
      </c>
      <c r="G98" s="429">
        <f t="shared" si="37"/>
        <v>69.219794879400567</v>
      </c>
      <c r="H98" s="429">
        <f t="shared" si="37"/>
        <v>69.841734912910752</v>
      </c>
      <c r="I98" s="429">
        <f t="shared" si="37"/>
        <v>69.820019585568886</v>
      </c>
      <c r="J98" s="429">
        <f t="shared" si="37"/>
        <v>69.785594244397856</v>
      </c>
      <c r="K98" s="429">
        <f t="shared" si="37"/>
        <v>69.785594244397856</v>
      </c>
      <c r="L98" s="429">
        <f t="shared" si="37"/>
        <v>69.785594244397856</v>
      </c>
      <c r="M98" s="429">
        <f t="shared" si="37"/>
        <v>69.785594244397856</v>
      </c>
      <c r="N98" s="429">
        <f t="shared" si="37"/>
        <v>69.785594244397856</v>
      </c>
      <c r="O98" s="429">
        <f t="shared" si="37"/>
        <v>69.785594244397856</v>
      </c>
      <c r="P98" s="429">
        <f t="shared" si="37"/>
        <v>69.970757790234416</v>
      </c>
      <c r="Q98" s="429">
        <f t="shared" si="37"/>
        <v>69.962812169007549</v>
      </c>
      <c r="R98" s="767">
        <f t="shared" si="37"/>
        <v>69.962812169007549</v>
      </c>
    </row>
    <row r="99" spans="1:18" ht="13.9" x14ac:dyDescent="0.25">
      <c r="A99" s="759">
        <v>2034</v>
      </c>
      <c r="B99" s="429">
        <f t="shared" si="25"/>
        <v>69.128188742713974</v>
      </c>
      <c r="C99" s="429">
        <f t="shared" ref="C99:R99" si="38">$B$83/(1+$B$81*(C71^$B$82))</f>
        <v>69.128188742713974</v>
      </c>
      <c r="D99" s="429">
        <f t="shared" si="38"/>
        <v>69.677438194550518</v>
      </c>
      <c r="E99" s="429">
        <f t="shared" si="38"/>
        <v>69.070542266584027</v>
      </c>
      <c r="F99" s="429">
        <f t="shared" si="38"/>
        <v>69.070542266584027</v>
      </c>
      <c r="G99" s="429">
        <f t="shared" si="38"/>
        <v>69.070542266584027</v>
      </c>
      <c r="H99" s="429">
        <f t="shared" si="38"/>
        <v>69.815528202362543</v>
      </c>
      <c r="I99" s="429">
        <f t="shared" si="38"/>
        <v>69.789231098346988</v>
      </c>
      <c r="J99" s="429">
        <f t="shared" si="38"/>
        <v>69.746246818174697</v>
      </c>
      <c r="K99" s="429">
        <f t="shared" si="38"/>
        <v>69.746246818174697</v>
      </c>
      <c r="L99" s="429">
        <f t="shared" si="38"/>
        <v>69.746246818174697</v>
      </c>
      <c r="M99" s="429">
        <f t="shared" si="38"/>
        <v>69.746246818174697</v>
      </c>
      <c r="N99" s="429">
        <f t="shared" si="38"/>
        <v>69.746246818174697</v>
      </c>
      <c r="O99" s="429">
        <f t="shared" si="38"/>
        <v>69.746246818174697</v>
      </c>
      <c r="P99" s="429">
        <f t="shared" si="38"/>
        <v>69.965512317053879</v>
      </c>
      <c r="Q99" s="429">
        <f t="shared" si="38"/>
        <v>69.955810987243808</v>
      </c>
      <c r="R99" s="767">
        <f t="shared" si="38"/>
        <v>69.955810987243808</v>
      </c>
    </row>
    <row r="100" spans="1:18" ht="13.9" x14ac:dyDescent="0.25">
      <c r="A100" s="759">
        <v>2035</v>
      </c>
      <c r="B100" s="429">
        <f t="shared" si="25"/>
        <v>68.981544896345497</v>
      </c>
      <c r="C100" s="429">
        <f t="shared" ref="C100:R100" si="39">$B$83/(1+$B$81*(C72^$B$82))</f>
        <v>68.981544896345497</v>
      </c>
      <c r="D100" s="429">
        <f t="shared" si="39"/>
        <v>69.619813913767189</v>
      </c>
      <c r="E100" s="429">
        <f t="shared" si="39"/>
        <v>68.898824778815595</v>
      </c>
      <c r="F100" s="429">
        <f t="shared" si="39"/>
        <v>68.898824778815595</v>
      </c>
      <c r="G100" s="429">
        <f t="shared" si="39"/>
        <v>68.898824778815595</v>
      </c>
      <c r="H100" s="429">
        <f t="shared" si="39"/>
        <v>69.785831499986031</v>
      </c>
      <c r="I100" s="429">
        <f t="shared" si="39"/>
        <v>69.754213156797704</v>
      </c>
      <c r="J100" s="429">
        <f t="shared" si="39"/>
        <v>69.701118264300518</v>
      </c>
      <c r="K100" s="429">
        <f t="shared" si="39"/>
        <v>69.701118264300518</v>
      </c>
      <c r="L100" s="429">
        <f t="shared" si="39"/>
        <v>69.701118264300518</v>
      </c>
      <c r="M100" s="429">
        <f t="shared" si="39"/>
        <v>69.701118264300518</v>
      </c>
      <c r="N100" s="429">
        <f t="shared" si="39"/>
        <v>69.701118264300518</v>
      </c>
      <c r="O100" s="429">
        <f t="shared" si="39"/>
        <v>69.701118264300518</v>
      </c>
      <c r="P100" s="429">
        <f t="shared" si="39"/>
        <v>69.959509181923153</v>
      </c>
      <c r="Q100" s="429">
        <f t="shared" si="39"/>
        <v>69.947750201138973</v>
      </c>
      <c r="R100" s="767">
        <f t="shared" si="39"/>
        <v>69.947750201138973</v>
      </c>
    </row>
    <row r="101" spans="1:18" ht="13.9" x14ac:dyDescent="0.25">
      <c r="A101" s="759">
        <v>2036</v>
      </c>
      <c r="B101" s="429">
        <f t="shared" si="25"/>
        <v>68.815456613297712</v>
      </c>
      <c r="C101" s="429">
        <f t="shared" ref="C101:R101" si="40">$B$83/(1+$B$81*(C73^$B$82))</f>
        <v>68.815456613297712</v>
      </c>
      <c r="D101" s="429">
        <f t="shared" si="40"/>
        <v>69.553965722809394</v>
      </c>
      <c r="E101" s="429">
        <f t="shared" si="40"/>
        <v>68.7022212354087</v>
      </c>
      <c r="F101" s="429">
        <f t="shared" si="40"/>
        <v>68.7022212354087</v>
      </c>
      <c r="G101" s="429">
        <f t="shared" si="40"/>
        <v>68.7022212354087</v>
      </c>
      <c r="H101" s="429">
        <f t="shared" si="40"/>
        <v>69.752289750519651</v>
      </c>
      <c r="I101" s="429">
        <f t="shared" si="40"/>
        <v>69.71452317843638</v>
      </c>
      <c r="J101" s="429">
        <f t="shared" si="40"/>
        <v>69.649564995007466</v>
      </c>
      <c r="K101" s="429">
        <f t="shared" si="40"/>
        <v>69.649564995007466</v>
      </c>
      <c r="L101" s="429">
        <f t="shared" si="40"/>
        <v>69.649564995007466</v>
      </c>
      <c r="M101" s="429">
        <f t="shared" si="40"/>
        <v>69.649564995007466</v>
      </c>
      <c r="N101" s="429">
        <f t="shared" si="40"/>
        <v>69.649564995007466</v>
      </c>
      <c r="O101" s="429">
        <f t="shared" si="40"/>
        <v>69.649564995007466</v>
      </c>
      <c r="P101" s="429">
        <f t="shared" si="40"/>
        <v>69.952664034565259</v>
      </c>
      <c r="Q101" s="429">
        <f t="shared" si="40"/>
        <v>69.938506461689755</v>
      </c>
      <c r="R101" s="767">
        <f t="shared" si="40"/>
        <v>69.938506461689755</v>
      </c>
    </row>
    <row r="102" spans="1:18" ht="13.9" x14ac:dyDescent="0.25">
      <c r="A102" s="759">
        <v>2037</v>
      </c>
      <c r="B102" s="429">
        <f t="shared" si="25"/>
        <v>68.628082532310273</v>
      </c>
      <c r="C102" s="429">
        <f t="shared" ref="C102:R102" si="41">$B$83/(1+$B$81*(C74^$B$82))</f>
        <v>68.628082532310273</v>
      </c>
      <c r="D102" s="429">
        <f t="shared" si="41"/>
        <v>69.479012209273733</v>
      </c>
      <c r="E102" s="429">
        <f t="shared" si="41"/>
        <v>68.478184133076553</v>
      </c>
      <c r="F102" s="429">
        <f t="shared" si="41"/>
        <v>68.478184133076553</v>
      </c>
      <c r="G102" s="429">
        <f t="shared" si="41"/>
        <v>68.478184133076553</v>
      </c>
      <c r="H102" s="429">
        <f t="shared" si="41"/>
        <v>69.71452317843638</v>
      </c>
      <c r="I102" s="429">
        <f t="shared" si="41"/>
        <v>69.669687193207807</v>
      </c>
      <c r="J102" s="429">
        <f t="shared" si="41"/>
        <v>69.590895701725344</v>
      </c>
      <c r="K102" s="429">
        <f t="shared" si="41"/>
        <v>69.590895701725344</v>
      </c>
      <c r="L102" s="429">
        <f t="shared" si="41"/>
        <v>69.590895701725344</v>
      </c>
      <c r="M102" s="429">
        <f t="shared" si="41"/>
        <v>69.590895701725344</v>
      </c>
      <c r="N102" s="429">
        <f t="shared" si="41"/>
        <v>69.590895701725344</v>
      </c>
      <c r="O102" s="429">
        <f t="shared" si="41"/>
        <v>69.590895701725344</v>
      </c>
      <c r="P102" s="429">
        <f t="shared" si="41"/>
        <v>69.944885811951693</v>
      </c>
      <c r="Q102" s="429">
        <f t="shared" si="41"/>
        <v>69.927946199180099</v>
      </c>
      <c r="R102" s="767">
        <f t="shared" si="41"/>
        <v>69.927946199180099</v>
      </c>
    </row>
    <row r="103" spans="1:18" ht="13.9" x14ac:dyDescent="0.25">
      <c r="A103" s="759">
        <v>2038</v>
      </c>
      <c r="B103" s="429">
        <f t="shared" si="25"/>
        <v>68.417500196343454</v>
      </c>
      <c r="C103" s="429">
        <f t="shared" ref="C103:R103" si="42">$B$83/(1+$B$81*(C75^$B$82))</f>
        <v>68.417500196343454</v>
      </c>
      <c r="D103" s="429">
        <f t="shared" si="42"/>
        <v>69.394011772711295</v>
      </c>
      <c r="E103" s="429">
        <f t="shared" si="42"/>
        <v>68.22405332031127</v>
      </c>
      <c r="F103" s="429">
        <f t="shared" si="42"/>
        <v>68.22405332031127</v>
      </c>
      <c r="G103" s="429">
        <f t="shared" si="42"/>
        <v>68.22405332031127</v>
      </c>
      <c r="H103" s="429">
        <f t="shared" si="42"/>
        <v>69.672126557310449</v>
      </c>
      <c r="I103" s="429">
        <f t="shared" si="42"/>
        <v>69.619198984537491</v>
      </c>
      <c r="J103" s="429">
        <f t="shared" si="42"/>
        <v>69.524370238794774</v>
      </c>
      <c r="K103" s="429">
        <f t="shared" si="42"/>
        <v>69.524370238794774</v>
      </c>
      <c r="L103" s="429">
        <f t="shared" si="42"/>
        <v>69.524370238794774</v>
      </c>
      <c r="M103" s="429">
        <f t="shared" si="42"/>
        <v>69.524370238794774</v>
      </c>
      <c r="N103" s="429">
        <f t="shared" si="42"/>
        <v>69.524370238794774</v>
      </c>
      <c r="O103" s="429">
        <f t="shared" si="42"/>
        <v>69.524370238794774</v>
      </c>
      <c r="P103" s="429">
        <f t="shared" si="42"/>
        <v>69.936076417697066</v>
      </c>
      <c r="Q103" s="429">
        <f t="shared" si="42"/>
        <v>69.915925124798065</v>
      </c>
      <c r="R103" s="767">
        <f t="shared" si="42"/>
        <v>69.915925124798065</v>
      </c>
    </row>
    <row r="104" spans="1:18" ht="13.9" x14ac:dyDescent="0.25">
      <c r="A104" s="759">
        <v>2039</v>
      </c>
      <c r="B104" s="429">
        <f t="shared" si="25"/>
        <v>68.181715317388893</v>
      </c>
      <c r="C104" s="429">
        <f t="shared" ref="C104:R104" si="43">$B$83/(1+$B$81*(C76^$B$82))</f>
        <v>68.181715317388893</v>
      </c>
      <c r="D104" s="429">
        <f t="shared" si="43"/>
        <v>69.297962227751256</v>
      </c>
      <c r="E104" s="429">
        <f t="shared" si="43"/>
        <v>67.937073880451123</v>
      </c>
      <c r="F104" s="429">
        <f t="shared" si="43"/>
        <v>67.937073880451123</v>
      </c>
      <c r="G104" s="429">
        <f t="shared" si="43"/>
        <v>67.937073880451123</v>
      </c>
      <c r="H104" s="429">
        <f t="shared" si="43"/>
        <v>69.624668551998894</v>
      </c>
      <c r="I104" s="429">
        <f t="shared" si="43"/>
        <v>69.562519349541361</v>
      </c>
      <c r="J104" s="429">
        <f t="shared" si="43"/>
        <v>69.449198776060399</v>
      </c>
      <c r="K104" s="429">
        <f t="shared" si="43"/>
        <v>69.449198776060399</v>
      </c>
      <c r="L104" s="429">
        <f t="shared" si="43"/>
        <v>69.449198776060399</v>
      </c>
      <c r="M104" s="429">
        <f t="shared" si="43"/>
        <v>69.449198776060399</v>
      </c>
      <c r="N104" s="429">
        <f t="shared" si="43"/>
        <v>69.449198776060399</v>
      </c>
      <c r="O104" s="429">
        <f t="shared" si="43"/>
        <v>69.449198776060399</v>
      </c>
      <c r="P104" s="429">
        <f t="shared" si="43"/>
        <v>69.926130399104878</v>
      </c>
      <c r="Q104" s="429">
        <f t="shared" si="43"/>
        <v>69.902287731219346</v>
      </c>
      <c r="R104" s="767">
        <f t="shared" si="43"/>
        <v>69.902287731219346</v>
      </c>
    </row>
    <row r="105" spans="1:18" ht="13.9" x14ac:dyDescent="0.25">
      <c r="A105" s="759">
        <v>2040</v>
      </c>
      <c r="B105" s="429">
        <f t="shared" si="25"/>
        <v>67.918673428904583</v>
      </c>
      <c r="C105" s="429">
        <f t="shared" ref="C105:R105" si="44">$B$83/(1+$B$81*(C77^$B$82))</f>
        <v>67.918673428904583</v>
      </c>
      <c r="D105" s="429">
        <f t="shared" si="44"/>
        <v>69.189800942479934</v>
      </c>
      <c r="E105" s="429">
        <f t="shared" si="44"/>
        <v>67.614418600702024</v>
      </c>
      <c r="F105" s="429">
        <f t="shared" si="44"/>
        <v>67.614418600702024</v>
      </c>
      <c r="G105" s="429">
        <f t="shared" si="44"/>
        <v>67.614418600702024</v>
      </c>
      <c r="H105" s="429">
        <f t="shared" si="44"/>
        <v>69.571691147591565</v>
      </c>
      <c r="I105" s="429">
        <f t="shared" si="44"/>
        <v>69.499075500473793</v>
      </c>
      <c r="J105" s="429">
        <f t="shared" si="44"/>
        <v>69.364541269222912</v>
      </c>
      <c r="K105" s="429">
        <f t="shared" si="44"/>
        <v>69.364541269222912</v>
      </c>
      <c r="L105" s="429">
        <f t="shared" si="44"/>
        <v>69.364541269222912</v>
      </c>
      <c r="M105" s="429">
        <f t="shared" si="44"/>
        <v>69.364541269222912</v>
      </c>
      <c r="N105" s="429">
        <f t="shared" si="44"/>
        <v>69.364541269222912</v>
      </c>
      <c r="O105" s="429">
        <f t="shared" si="44"/>
        <v>69.364541269222912</v>
      </c>
      <c r="P105" s="429">
        <f t="shared" si="44"/>
        <v>69.914934622817171</v>
      </c>
      <c r="Q105" s="429">
        <f t="shared" si="44"/>
        <v>69.88686679428433</v>
      </c>
      <c r="R105" s="767">
        <f t="shared" si="44"/>
        <v>69.88686679428433</v>
      </c>
    </row>
    <row r="106" spans="1:18" ht="14.45" thickBot="1" x14ac:dyDescent="0.3">
      <c r="A106" s="763">
        <v>2041</v>
      </c>
      <c r="B106" s="775">
        <f t="shared" si="25"/>
        <v>67.626274105793854</v>
      </c>
      <c r="C106" s="775">
        <f t="shared" ref="C106:R106" si="45">$B$83/(1+$B$81*(C78^$B$82))</f>
        <v>67.626274105793854</v>
      </c>
      <c r="D106" s="775">
        <f t="shared" si="45"/>
        <v>69.068405593906775</v>
      </c>
      <c r="E106" s="775">
        <f t="shared" si="45"/>
        <v>67.253215337920324</v>
      </c>
      <c r="F106" s="775">
        <f t="shared" si="45"/>
        <v>67.253215337920324</v>
      </c>
      <c r="G106" s="775">
        <f t="shared" si="45"/>
        <v>67.253215337920324</v>
      </c>
      <c r="H106" s="775">
        <f t="shared" si="45"/>
        <v>69.512709180351635</v>
      </c>
      <c r="I106" s="775">
        <f t="shared" si="45"/>
        <v>69.428260631452019</v>
      </c>
      <c r="J106" s="775">
        <f t="shared" si="45"/>
        <v>69.269507300952938</v>
      </c>
      <c r="K106" s="775">
        <f t="shared" si="45"/>
        <v>69.269507300952938</v>
      </c>
      <c r="L106" s="775">
        <f t="shared" si="45"/>
        <v>69.269507300952938</v>
      </c>
      <c r="M106" s="775">
        <f t="shared" si="45"/>
        <v>69.269507300952938</v>
      </c>
      <c r="N106" s="775">
        <f t="shared" si="45"/>
        <v>69.269507300952938</v>
      </c>
      <c r="O106" s="775">
        <f t="shared" si="45"/>
        <v>69.269507300952938</v>
      </c>
      <c r="P106" s="775">
        <f t="shared" si="45"/>
        <v>69.902367950135869</v>
      </c>
      <c r="Q106" s="775">
        <f t="shared" si="45"/>
        <v>69.869482878159133</v>
      </c>
      <c r="R106" s="776">
        <f t="shared" si="45"/>
        <v>69.869482878159133</v>
      </c>
    </row>
    <row r="108" spans="1:18" ht="15.75" thickBot="1" x14ac:dyDescent="0.3">
      <c r="A108" s="901" t="s">
        <v>624</v>
      </c>
      <c r="B108" s="901"/>
      <c r="C108" s="901"/>
      <c r="D108" s="901"/>
      <c r="E108" s="901"/>
      <c r="F108" s="901"/>
      <c r="G108" s="901"/>
      <c r="H108" s="901"/>
      <c r="I108" s="901"/>
      <c r="J108" s="901"/>
      <c r="K108" s="901"/>
      <c r="L108" s="901"/>
      <c r="M108" s="901"/>
      <c r="N108" s="901"/>
      <c r="O108" s="901"/>
      <c r="P108" s="901"/>
      <c r="Q108" s="901"/>
      <c r="R108" s="901"/>
    </row>
    <row r="109" spans="1:18" ht="13.9" x14ac:dyDescent="0.25">
      <c r="A109" s="480">
        <v>2022</v>
      </c>
      <c r="B109" s="773">
        <f>IF(B87&lt;10, 10, B87)</f>
        <v>69.913284207982642</v>
      </c>
      <c r="C109" s="773">
        <f t="shared" ref="C109:R109" si="46">IF(C87&lt;10, 10, C87)</f>
        <v>69.913284207982642</v>
      </c>
      <c r="D109" s="773">
        <f t="shared" si="46"/>
        <v>69.972323788512227</v>
      </c>
      <c r="E109" s="773">
        <f t="shared" si="46"/>
        <v>69.929365908092407</v>
      </c>
      <c r="F109" s="773">
        <f t="shared" si="46"/>
        <v>69.929365908092407</v>
      </c>
      <c r="G109" s="773">
        <f t="shared" si="46"/>
        <v>69.929365908092407</v>
      </c>
      <c r="H109" s="773">
        <f t="shared" si="46"/>
        <v>69.979027543268344</v>
      </c>
      <c r="I109" s="773">
        <f t="shared" si="46"/>
        <v>69.977894217313192</v>
      </c>
      <c r="J109" s="773">
        <f t="shared" si="46"/>
        <v>69.977894217313192</v>
      </c>
      <c r="K109" s="773">
        <f t="shared" si="46"/>
        <v>69.977894217313192</v>
      </c>
      <c r="L109" s="773">
        <f t="shared" si="46"/>
        <v>69.977894217313192</v>
      </c>
      <c r="M109" s="773">
        <f t="shared" si="46"/>
        <v>69.977894217313192</v>
      </c>
      <c r="N109" s="773">
        <f t="shared" si="46"/>
        <v>69.977894217313192</v>
      </c>
      <c r="O109" s="773">
        <f t="shared" si="46"/>
        <v>69.977894217313192</v>
      </c>
      <c r="P109" s="773">
        <f t="shared" si="46"/>
        <v>69.996786601410705</v>
      </c>
      <c r="Q109" s="773">
        <f t="shared" si="46"/>
        <v>69.996394760611054</v>
      </c>
      <c r="R109" s="774">
        <f t="shared" si="46"/>
        <v>69.996394760611054</v>
      </c>
    </row>
    <row r="110" spans="1:18" ht="13.9" x14ac:dyDescent="0.25">
      <c r="A110" s="759">
        <v>2023</v>
      </c>
      <c r="B110" s="429">
        <f t="shared" ref="B110:R124" si="47">IF(B88&lt;10, 10, B88)</f>
        <v>69.890647942717749</v>
      </c>
      <c r="C110" s="429">
        <f t="shared" si="47"/>
        <v>69.890647942717749</v>
      </c>
      <c r="D110" s="429">
        <f t="shared" si="47"/>
        <v>69.964496953701726</v>
      </c>
      <c r="E110" s="429">
        <f t="shared" si="47"/>
        <v>69.907959284571561</v>
      </c>
      <c r="F110" s="429">
        <f t="shared" si="47"/>
        <v>69.907959284571561</v>
      </c>
      <c r="G110" s="429">
        <f t="shared" si="47"/>
        <v>69.907959284571561</v>
      </c>
      <c r="H110" s="429">
        <f t="shared" si="47"/>
        <v>69.973986017278236</v>
      </c>
      <c r="I110" s="429">
        <f t="shared" si="47"/>
        <v>69.972319351514287</v>
      </c>
      <c r="J110" s="429">
        <f t="shared" si="47"/>
        <v>69.971697341645196</v>
      </c>
      <c r="K110" s="429">
        <f t="shared" si="47"/>
        <v>69.971697341645196</v>
      </c>
      <c r="L110" s="429">
        <f t="shared" si="47"/>
        <v>69.971697341645196</v>
      </c>
      <c r="M110" s="429">
        <f t="shared" si="47"/>
        <v>69.971697341645196</v>
      </c>
      <c r="N110" s="429">
        <f t="shared" si="47"/>
        <v>69.971697341645196</v>
      </c>
      <c r="O110" s="429">
        <f t="shared" si="47"/>
        <v>69.971697341645196</v>
      </c>
      <c r="P110" s="429">
        <f t="shared" si="47"/>
        <v>69.995920077434562</v>
      </c>
      <c r="Q110" s="429">
        <f t="shared" si="47"/>
        <v>69.995348360165011</v>
      </c>
      <c r="R110" s="767">
        <f t="shared" si="47"/>
        <v>69.995348360165011</v>
      </c>
    </row>
    <row r="111" spans="1:18" ht="13.9" x14ac:dyDescent="0.25">
      <c r="A111" s="759">
        <v>2024</v>
      </c>
      <c r="B111" s="429">
        <f t="shared" si="47"/>
        <v>69.863323136344107</v>
      </c>
      <c r="C111" s="429">
        <f t="shared" si="47"/>
        <v>69.863323136344107</v>
      </c>
      <c r="D111" s="429">
        <f t="shared" si="47"/>
        <v>69.954916617365456</v>
      </c>
      <c r="E111" s="429">
        <f t="shared" si="47"/>
        <v>69.881436388338798</v>
      </c>
      <c r="F111" s="429">
        <f t="shared" si="47"/>
        <v>69.881436388338798</v>
      </c>
      <c r="G111" s="429">
        <f t="shared" si="47"/>
        <v>69.881436388338798</v>
      </c>
      <c r="H111" s="429">
        <f t="shared" si="47"/>
        <v>69.967977812968513</v>
      </c>
      <c r="I111" s="429">
        <f t="shared" si="47"/>
        <v>69.965625173399786</v>
      </c>
      <c r="J111" s="429">
        <f t="shared" si="47"/>
        <v>69.964123500576093</v>
      </c>
      <c r="K111" s="429">
        <f t="shared" si="47"/>
        <v>69.964123500576093</v>
      </c>
      <c r="L111" s="429">
        <f t="shared" si="47"/>
        <v>69.964123500576093</v>
      </c>
      <c r="M111" s="429">
        <f t="shared" si="47"/>
        <v>69.964123500576093</v>
      </c>
      <c r="N111" s="429">
        <f t="shared" si="47"/>
        <v>69.964123500576093</v>
      </c>
      <c r="O111" s="429">
        <f t="shared" si="47"/>
        <v>69.964123500576093</v>
      </c>
      <c r="P111" s="429">
        <f t="shared" si="47"/>
        <v>69.994867920803728</v>
      </c>
      <c r="Q111" s="429">
        <f t="shared" si="47"/>
        <v>69.994061449218421</v>
      </c>
      <c r="R111" s="767">
        <f t="shared" si="47"/>
        <v>69.994061449218421</v>
      </c>
    </row>
    <row r="112" spans="1:18" ht="13.9" x14ac:dyDescent="0.25">
      <c r="A112" s="759">
        <v>2025</v>
      </c>
      <c r="B112" s="429">
        <f t="shared" si="47"/>
        <v>69.830574728992261</v>
      </c>
      <c r="C112" s="429">
        <f t="shared" si="47"/>
        <v>69.830574728992261</v>
      </c>
      <c r="D112" s="429">
        <f t="shared" si="47"/>
        <v>69.94328461613874</v>
      </c>
      <c r="E112" s="429">
        <f t="shared" si="47"/>
        <v>69.848876093520644</v>
      </c>
      <c r="F112" s="429">
        <f t="shared" si="47"/>
        <v>69.848876093520644</v>
      </c>
      <c r="G112" s="429">
        <f t="shared" si="47"/>
        <v>69.848876093520644</v>
      </c>
      <c r="H112" s="429">
        <f t="shared" si="47"/>
        <v>69.960861276221365</v>
      </c>
      <c r="I112" s="429">
        <f t="shared" si="47"/>
        <v>69.957640251991009</v>
      </c>
      <c r="J112" s="429">
        <f t="shared" si="47"/>
        <v>69.954940256746312</v>
      </c>
      <c r="K112" s="429">
        <f t="shared" si="47"/>
        <v>69.954940256746312</v>
      </c>
      <c r="L112" s="429">
        <f t="shared" si="47"/>
        <v>69.954940256746312</v>
      </c>
      <c r="M112" s="429">
        <f t="shared" si="47"/>
        <v>69.954940256746312</v>
      </c>
      <c r="N112" s="429">
        <f t="shared" si="47"/>
        <v>69.954940256746312</v>
      </c>
      <c r="O112" s="429">
        <f t="shared" si="47"/>
        <v>69.954940256746312</v>
      </c>
      <c r="P112" s="429">
        <f t="shared" si="47"/>
        <v>69.993599816387189</v>
      </c>
      <c r="Q112" s="429">
        <f t="shared" si="47"/>
        <v>69.992492011910528</v>
      </c>
      <c r="R112" s="767">
        <f t="shared" si="47"/>
        <v>69.992492011910528</v>
      </c>
    </row>
    <row r="113" spans="1:18" ht="13.9" x14ac:dyDescent="0.25">
      <c r="A113" s="759">
        <v>2026</v>
      </c>
      <c r="B113" s="429">
        <f t="shared" si="47"/>
        <v>69.791588275604255</v>
      </c>
      <c r="C113" s="429">
        <f t="shared" si="47"/>
        <v>69.791588275604255</v>
      </c>
      <c r="D113" s="429">
        <f t="shared" si="47"/>
        <v>69.929267107839564</v>
      </c>
      <c r="E113" s="429">
        <f t="shared" si="47"/>
        <v>69.809243148202555</v>
      </c>
      <c r="F113" s="429">
        <f t="shared" si="47"/>
        <v>69.809243148202555</v>
      </c>
      <c r="G113" s="429">
        <f t="shared" si="47"/>
        <v>69.809243148202555</v>
      </c>
      <c r="H113" s="429">
        <f t="shared" si="47"/>
        <v>69.952480011237569</v>
      </c>
      <c r="I113" s="429">
        <f t="shared" si="47"/>
        <v>69.948174551128858</v>
      </c>
      <c r="J113" s="429">
        <f t="shared" si="47"/>
        <v>69.943887485683675</v>
      </c>
      <c r="K113" s="429">
        <f t="shared" si="47"/>
        <v>69.943887485683675</v>
      </c>
      <c r="L113" s="429">
        <f t="shared" si="47"/>
        <v>69.943887485683675</v>
      </c>
      <c r="M113" s="429">
        <f t="shared" si="47"/>
        <v>69.943887485683675</v>
      </c>
      <c r="N113" s="429">
        <f t="shared" si="47"/>
        <v>69.943887485683675</v>
      </c>
      <c r="O113" s="429">
        <f t="shared" si="47"/>
        <v>69.943887485683675</v>
      </c>
      <c r="P113" s="429">
        <f t="shared" si="47"/>
        <v>69.99208192302919</v>
      </c>
      <c r="Q113" s="429">
        <f t="shared" si="47"/>
        <v>69.990592819786627</v>
      </c>
      <c r="R113" s="767">
        <f t="shared" si="47"/>
        <v>69.990592819786627</v>
      </c>
    </row>
    <row r="114" spans="1:18" ht="13.9" x14ac:dyDescent="0.25">
      <c r="A114" s="759">
        <v>2027</v>
      </c>
      <c r="B114" s="429">
        <f t="shared" si="47"/>
        <v>69.745465699222848</v>
      </c>
      <c r="C114" s="429">
        <f t="shared" si="47"/>
        <v>69.745465699222848</v>
      </c>
      <c r="D114" s="429">
        <f t="shared" si="47"/>
        <v>69.912492070917125</v>
      </c>
      <c r="E114" s="429">
        <f t="shared" si="47"/>
        <v>69.761380973389706</v>
      </c>
      <c r="F114" s="429">
        <f t="shared" si="47"/>
        <v>69.761380973389706</v>
      </c>
      <c r="G114" s="429">
        <f t="shared" si="47"/>
        <v>69.761380973389706</v>
      </c>
      <c r="H114" s="429">
        <f t="shared" si="47"/>
        <v>69.942661957186104</v>
      </c>
      <c r="I114" s="429">
        <f t="shared" si="47"/>
        <v>69.93701822077044</v>
      </c>
      <c r="J114" s="429">
        <f t="shared" si="47"/>
        <v>69.93067541471018</v>
      </c>
      <c r="K114" s="429">
        <f t="shared" si="47"/>
        <v>69.93067541471018</v>
      </c>
      <c r="L114" s="429">
        <f t="shared" si="47"/>
        <v>69.93067541471018</v>
      </c>
      <c r="M114" s="429">
        <f t="shared" si="47"/>
        <v>69.93067541471018</v>
      </c>
      <c r="N114" s="429">
        <f t="shared" si="47"/>
        <v>69.93067541471018</v>
      </c>
      <c r="O114" s="429">
        <f t="shared" si="47"/>
        <v>69.93067541471018</v>
      </c>
      <c r="P114" s="429">
        <f t="shared" si="47"/>
        <v>69.990276617743191</v>
      </c>
      <c r="Q114" s="429">
        <f t="shared" si="47"/>
        <v>69.988311029943134</v>
      </c>
      <c r="R114" s="767">
        <f t="shared" si="47"/>
        <v>69.988311029943134</v>
      </c>
    </row>
    <row r="115" spans="1:18" ht="13.9" x14ac:dyDescent="0.25">
      <c r="A115" s="759">
        <v>2028</v>
      </c>
      <c r="B115" s="429">
        <f t="shared" si="47"/>
        <v>69.691221332954413</v>
      </c>
      <c r="C115" s="429">
        <f t="shared" si="47"/>
        <v>69.691221332954413</v>
      </c>
      <c r="D115" s="429">
        <f t="shared" si="47"/>
        <v>69.892546790307435</v>
      </c>
      <c r="E115" s="429">
        <f t="shared" si="47"/>
        <v>69.704004899115404</v>
      </c>
      <c r="F115" s="429">
        <f t="shared" si="47"/>
        <v>69.704004899115404</v>
      </c>
      <c r="G115" s="429">
        <f t="shared" si="47"/>
        <v>69.704004899115404</v>
      </c>
      <c r="H115" s="429">
        <f t="shared" si="47"/>
        <v>69.931218452713622</v>
      </c>
      <c r="I115" s="429">
        <f t="shared" si="47"/>
        <v>69.923940373639638</v>
      </c>
      <c r="J115" s="429">
        <f t="shared" si="47"/>
        <v>69.914982638822281</v>
      </c>
      <c r="K115" s="429">
        <f t="shared" si="47"/>
        <v>69.914982638822281</v>
      </c>
      <c r="L115" s="429">
        <f t="shared" si="47"/>
        <v>69.914982638822281</v>
      </c>
      <c r="M115" s="429">
        <f t="shared" si="47"/>
        <v>69.914982638822281</v>
      </c>
      <c r="N115" s="429">
        <f t="shared" si="47"/>
        <v>69.914982638822281</v>
      </c>
      <c r="O115" s="429">
        <f t="shared" si="47"/>
        <v>69.914982638822281</v>
      </c>
      <c r="P115" s="429">
        <f t="shared" si="47"/>
        <v>69.988142232187016</v>
      </c>
      <c r="Q115" s="429">
        <f t="shared" si="47"/>
        <v>69.985587770516034</v>
      </c>
      <c r="R115" s="767">
        <f t="shared" si="47"/>
        <v>69.985587770516034</v>
      </c>
    </row>
    <row r="116" spans="1:18" ht="13.9" x14ac:dyDescent="0.25">
      <c r="A116" s="759">
        <v>2029</v>
      </c>
      <c r="B116" s="429">
        <f t="shared" si="47"/>
        <v>69.627778353331905</v>
      </c>
      <c r="C116" s="429">
        <f t="shared" si="47"/>
        <v>69.627778353331905</v>
      </c>
      <c r="D116" s="429">
        <f t="shared" si="47"/>
        <v>69.868975349474979</v>
      </c>
      <c r="E116" s="429">
        <f t="shared" si="47"/>
        <v>69.635696030593337</v>
      </c>
      <c r="F116" s="429">
        <f t="shared" si="47"/>
        <v>69.635696030593337</v>
      </c>
      <c r="G116" s="429">
        <f t="shared" si="47"/>
        <v>69.635696030593337</v>
      </c>
      <c r="H116" s="429">
        <f t="shared" si="47"/>
        <v>69.917943292084487</v>
      </c>
      <c r="I116" s="429">
        <f t="shared" si="47"/>
        <v>69.908687853042707</v>
      </c>
      <c r="J116" s="429">
        <f t="shared" si="47"/>
        <v>69.896454125570585</v>
      </c>
      <c r="K116" s="429">
        <f t="shared" si="47"/>
        <v>69.896454125570585</v>
      </c>
      <c r="L116" s="429">
        <f t="shared" si="47"/>
        <v>69.896454125570585</v>
      </c>
      <c r="M116" s="429">
        <f t="shared" si="47"/>
        <v>69.896454125570585</v>
      </c>
      <c r="N116" s="429">
        <f t="shared" si="47"/>
        <v>69.896454125570585</v>
      </c>
      <c r="O116" s="429">
        <f t="shared" si="47"/>
        <v>69.896454125570585</v>
      </c>
      <c r="P116" s="429">
        <f t="shared" si="47"/>
        <v>69.985632781649542</v>
      </c>
      <c r="Q116" s="429">
        <f t="shared" si="47"/>
        <v>69.982357713983006</v>
      </c>
      <c r="R116" s="767">
        <f t="shared" si="47"/>
        <v>69.982357713983006</v>
      </c>
    </row>
    <row r="117" spans="1:18" x14ac:dyDescent="0.25">
      <c r="A117" s="759">
        <v>2030</v>
      </c>
      <c r="B117" s="429">
        <f t="shared" si="47"/>
        <v>69.553965722809394</v>
      </c>
      <c r="C117" s="429">
        <f t="shared" si="47"/>
        <v>69.553965722809394</v>
      </c>
      <c r="D117" s="429">
        <f t="shared" si="47"/>
        <v>69.841276151892473</v>
      </c>
      <c r="E117" s="429">
        <f t="shared" si="47"/>
        <v>69.554895969716256</v>
      </c>
      <c r="F117" s="429">
        <f t="shared" si="47"/>
        <v>69.554895969716256</v>
      </c>
      <c r="G117" s="429">
        <f t="shared" si="47"/>
        <v>69.554895969716256</v>
      </c>
      <c r="H117" s="429">
        <f t="shared" si="47"/>
        <v>69.902611777303605</v>
      </c>
      <c r="I117" s="429">
        <f t="shared" si="47"/>
        <v>69.890983998594308</v>
      </c>
      <c r="J117" s="429">
        <f t="shared" si="47"/>
        <v>69.874699223074686</v>
      </c>
      <c r="K117" s="429">
        <f t="shared" si="47"/>
        <v>69.874699223074686</v>
      </c>
      <c r="L117" s="429">
        <f t="shared" si="47"/>
        <v>69.874699223074686</v>
      </c>
      <c r="M117" s="429">
        <f t="shared" si="47"/>
        <v>69.874699223074686</v>
      </c>
      <c r="N117" s="429">
        <f t="shared" si="47"/>
        <v>69.874699223074686</v>
      </c>
      <c r="O117" s="429">
        <f t="shared" si="47"/>
        <v>69.874699223074686</v>
      </c>
      <c r="P117" s="429">
        <f t="shared" si="47"/>
        <v>69.982697686812543</v>
      </c>
      <c r="Q117" s="429">
        <f t="shared" si="47"/>
        <v>69.978548638823639</v>
      </c>
      <c r="R117" s="767">
        <f t="shared" si="47"/>
        <v>69.978548638823639</v>
      </c>
    </row>
    <row r="118" spans="1:18" x14ac:dyDescent="0.25">
      <c r="A118" s="759">
        <v>2031</v>
      </c>
      <c r="B118" s="429">
        <f t="shared" si="47"/>
        <v>69.468515774894357</v>
      </c>
      <c r="C118" s="429">
        <f t="shared" si="47"/>
        <v>69.468515774894357</v>
      </c>
      <c r="D118" s="429">
        <f t="shared" si="47"/>
        <v>69.808899499100789</v>
      </c>
      <c r="E118" s="429">
        <f t="shared" si="47"/>
        <v>69.459902651734225</v>
      </c>
      <c r="F118" s="429">
        <f t="shared" si="47"/>
        <v>69.459902651734225</v>
      </c>
      <c r="G118" s="429">
        <f t="shared" si="47"/>
        <v>69.459902651734225</v>
      </c>
      <c r="H118" s="429">
        <f t="shared" si="47"/>
        <v>69.884979771224465</v>
      </c>
      <c r="I118" s="429">
        <f t="shared" si="47"/>
        <v>69.870527417642791</v>
      </c>
      <c r="J118" s="429">
        <f t="shared" si="47"/>
        <v>69.849289687683111</v>
      </c>
      <c r="K118" s="429">
        <f t="shared" si="47"/>
        <v>69.849289687683111</v>
      </c>
      <c r="L118" s="429">
        <f t="shared" si="47"/>
        <v>69.849289687683111</v>
      </c>
      <c r="M118" s="429">
        <f t="shared" si="47"/>
        <v>69.849289687683111</v>
      </c>
      <c r="N118" s="429">
        <f t="shared" si="47"/>
        <v>69.849289687683111</v>
      </c>
      <c r="O118" s="429">
        <f t="shared" si="47"/>
        <v>69.849289687683111</v>
      </c>
      <c r="P118" s="429">
        <f t="shared" si="47"/>
        <v>69.979281488590857</v>
      </c>
      <c r="Q118" s="429">
        <f t="shared" si="47"/>
        <v>69.974080980170768</v>
      </c>
      <c r="R118" s="767">
        <f t="shared" si="47"/>
        <v>69.974080980170768</v>
      </c>
    </row>
    <row r="119" spans="1:18" x14ac:dyDescent="0.25">
      <c r="A119" s="759">
        <v>2032</v>
      </c>
      <c r="B119" s="429">
        <f t="shared" si="47"/>
        <v>69.37006259161258</v>
      </c>
      <c r="C119" s="429">
        <f t="shared" si="47"/>
        <v>69.37006259161258</v>
      </c>
      <c r="D119" s="429">
        <f t="shared" si="47"/>
        <v>69.771245256799759</v>
      </c>
      <c r="E119" s="429">
        <f t="shared" si="47"/>
        <v>69.348867592738742</v>
      </c>
      <c r="F119" s="429">
        <f t="shared" si="47"/>
        <v>69.348867592738742</v>
      </c>
      <c r="G119" s="429">
        <f t="shared" si="47"/>
        <v>69.348867592738742</v>
      </c>
      <c r="H119" s="429">
        <f t="shared" si="47"/>
        <v>69.8647827573608</v>
      </c>
      <c r="I119" s="429">
        <f t="shared" si="47"/>
        <v>69.846990771339449</v>
      </c>
      <c r="J119" s="429">
        <f t="shared" si="47"/>
        <v>69.81975775043432</v>
      </c>
      <c r="K119" s="429">
        <f t="shared" si="47"/>
        <v>69.81975775043432</v>
      </c>
      <c r="L119" s="429">
        <f t="shared" si="47"/>
        <v>69.81975775043432</v>
      </c>
      <c r="M119" s="429">
        <f t="shared" si="47"/>
        <v>69.81975775043432</v>
      </c>
      <c r="N119" s="429">
        <f t="shared" si="47"/>
        <v>69.81975775043432</v>
      </c>
      <c r="O119" s="429">
        <f t="shared" si="47"/>
        <v>69.81975775043432</v>
      </c>
      <c r="P119" s="429">
        <f t="shared" si="47"/>
        <v>69.975323556397925</v>
      </c>
      <c r="Q119" s="429">
        <f t="shared" si="47"/>
        <v>69.968867370186146</v>
      </c>
      <c r="R119" s="767">
        <f t="shared" si="47"/>
        <v>69.968867370186146</v>
      </c>
    </row>
    <row r="120" spans="1:18" x14ac:dyDescent="0.25">
      <c r="A120" s="759">
        <v>2033</v>
      </c>
      <c r="B120" s="429">
        <f t="shared" si="47"/>
        <v>69.257141339122356</v>
      </c>
      <c r="C120" s="429">
        <f t="shared" si="47"/>
        <v>69.257141339122356</v>
      </c>
      <c r="D120" s="429">
        <f t="shared" si="47"/>
        <v>69.727660645145377</v>
      </c>
      <c r="E120" s="429">
        <f t="shared" si="47"/>
        <v>69.219794879400567</v>
      </c>
      <c r="F120" s="429">
        <f t="shared" si="47"/>
        <v>69.219794879400567</v>
      </c>
      <c r="G120" s="429">
        <f t="shared" si="47"/>
        <v>69.219794879400567</v>
      </c>
      <c r="H120" s="429">
        <f t="shared" si="47"/>
        <v>69.841734912910752</v>
      </c>
      <c r="I120" s="429">
        <f t="shared" si="47"/>
        <v>69.820019585568886</v>
      </c>
      <c r="J120" s="429">
        <f t="shared" si="47"/>
        <v>69.785594244397856</v>
      </c>
      <c r="K120" s="429">
        <f t="shared" si="47"/>
        <v>69.785594244397856</v>
      </c>
      <c r="L120" s="429">
        <f t="shared" si="47"/>
        <v>69.785594244397856</v>
      </c>
      <c r="M120" s="429">
        <f t="shared" si="47"/>
        <v>69.785594244397856</v>
      </c>
      <c r="N120" s="429">
        <f t="shared" si="47"/>
        <v>69.785594244397856</v>
      </c>
      <c r="O120" s="429">
        <f t="shared" si="47"/>
        <v>69.785594244397856</v>
      </c>
      <c r="P120" s="429">
        <f t="shared" si="47"/>
        <v>69.970757790234416</v>
      </c>
      <c r="Q120" s="429">
        <f t="shared" si="47"/>
        <v>69.962812169007549</v>
      </c>
      <c r="R120" s="767">
        <f t="shared" si="47"/>
        <v>69.962812169007549</v>
      </c>
    </row>
    <row r="121" spans="1:18" x14ac:dyDescent="0.25">
      <c r="A121" s="759">
        <v>2034</v>
      </c>
      <c r="B121" s="429">
        <f t="shared" si="47"/>
        <v>69.128188742713974</v>
      </c>
      <c r="C121" s="429">
        <f t="shared" si="47"/>
        <v>69.128188742713974</v>
      </c>
      <c r="D121" s="429">
        <f t="shared" si="47"/>
        <v>69.677438194550518</v>
      </c>
      <c r="E121" s="429">
        <f t="shared" si="47"/>
        <v>69.070542266584027</v>
      </c>
      <c r="F121" s="429">
        <f t="shared" si="47"/>
        <v>69.070542266584027</v>
      </c>
      <c r="G121" s="429">
        <f t="shared" si="47"/>
        <v>69.070542266584027</v>
      </c>
      <c r="H121" s="429">
        <f t="shared" si="47"/>
        <v>69.815528202362543</v>
      </c>
      <c r="I121" s="429">
        <f t="shared" si="47"/>
        <v>69.789231098346988</v>
      </c>
      <c r="J121" s="429">
        <f t="shared" si="47"/>
        <v>69.746246818174697</v>
      </c>
      <c r="K121" s="429">
        <f t="shared" si="47"/>
        <v>69.746246818174697</v>
      </c>
      <c r="L121" s="429">
        <f t="shared" si="47"/>
        <v>69.746246818174697</v>
      </c>
      <c r="M121" s="429">
        <f t="shared" si="47"/>
        <v>69.746246818174697</v>
      </c>
      <c r="N121" s="429">
        <f t="shared" si="47"/>
        <v>69.746246818174697</v>
      </c>
      <c r="O121" s="429">
        <f t="shared" si="47"/>
        <v>69.746246818174697</v>
      </c>
      <c r="P121" s="429">
        <f t="shared" si="47"/>
        <v>69.965512317053879</v>
      </c>
      <c r="Q121" s="429">
        <f t="shared" si="47"/>
        <v>69.955810987243808</v>
      </c>
      <c r="R121" s="767">
        <f t="shared" si="47"/>
        <v>69.955810987243808</v>
      </c>
    </row>
    <row r="122" spans="1:18" x14ac:dyDescent="0.25">
      <c r="A122" s="759">
        <v>2035</v>
      </c>
      <c r="B122" s="429">
        <f t="shared" si="47"/>
        <v>68.981544896345497</v>
      </c>
      <c r="C122" s="429">
        <f t="shared" si="47"/>
        <v>68.981544896345497</v>
      </c>
      <c r="D122" s="429">
        <f t="shared" si="47"/>
        <v>69.619813913767189</v>
      </c>
      <c r="E122" s="429">
        <f t="shared" si="47"/>
        <v>68.898824778815595</v>
      </c>
      <c r="F122" s="429">
        <f t="shared" si="47"/>
        <v>68.898824778815595</v>
      </c>
      <c r="G122" s="429">
        <f t="shared" si="47"/>
        <v>68.898824778815595</v>
      </c>
      <c r="H122" s="429">
        <f t="shared" si="47"/>
        <v>69.785831499986031</v>
      </c>
      <c r="I122" s="429">
        <f t="shared" si="47"/>
        <v>69.754213156797704</v>
      </c>
      <c r="J122" s="429">
        <f t="shared" si="47"/>
        <v>69.701118264300518</v>
      </c>
      <c r="K122" s="429">
        <f t="shared" si="47"/>
        <v>69.701118264300518</v>
      </c>
      <c r="L122" s="429">
        <f t="shared" si="47"/>
        <v>69.701118264300518</v>
      </c>
      <c r="M122" s="429">
        <f t="shared" si="47"/>
        <v>69.701118264300518</v>
      </c>
      <c r="N122" s="429">
        <f t="shared" si="47"/>
        <v>69.701118264300518</v>
      </c>
      <c r="O122" s="429">
        <f t="shared" si="47"/>
        <v>69.701118264300518</v>
      </c>
      <c r="P122" s="429">
        <f t="shared" si="47"/>
        <v>69.959509181923153</v>
      </c>
      <c r="Q122" s="429">
        <f t="shared" si="47"/>
        <v>69.947750201138973</v>
      </c>
      <c r="R122" s="767">
        <f t="shared" si="47"/>
        <v>69.947750201138973</v>
      </c>
    </row>
    <row r="123" spans="1:18" x14ac:dyDescent="0.25">
      <c r="A123" s="759">
        <v>2036</v>
      </c>
      <c r="B123" s="429">
        <f t="shared" si="47"/>
        <v>68.815456613297712</v>
      </c>
      <c r="C123" s="429">
        <f t="shared" si="47"/>
        <v>68.815456613297712</v>
      </c>
      <c r="D123" s="429">
        <f t="shared" si="47"/>
        <v>69.553965722809394</v>
      </c>
      <c r="E123" s="429">
        <f t="shared" si="47"/>
        <v>68.7022212354087</v>
      </c>
      <c r="F123" s="429">
        <f t="shared" si="47"/>
        <v>68.7022212354087</v>
      </c>
      <c r="G123" s="429">
        <f t="shared" si="47"/>
        <v>68.7022212354087</v>
      </c>
      <c r="H123" s="429">
        <f t="shared" si="47"/>
        <v>69.752289750519651</v>
      </c>
      <c r="I123" s="429">
        <f t="shared" si="47"/>
        <v>69.71452317843638</v>
      </c>
      <c r="J123" s="429">
        <f t="shared" si="47"/>
        <v>69.649564995007466</v>
      </c>
      <c r="K123" s="429">
        <f t="shared" si="47"/>
        <v>69.649564995007466</v>
      </c>
      <c r="L123" s="429">
        <f t="shared" si="47"/>
        <v>69.649564995007466</v>
      </c>
      <c r="M123" s="429">
        <f t="shared" si="47"/>
        <v>69.649564995007466</v>
      </c>
      <c r="N123" s="429">
        <f t="shared" si="47"/>
        <v>69.649564995007466</v>
      </c>
      <c r="O123" s="429">
        <f t="shared" si="47"/>
        <v>69.649564995007466</v>
      </c>
      <c r="P123" s="429">
        <f t="shared" si="47"/>
        <v>69.952664034565259</v>
      </c>
      <c r="Q123" s="429">
        <f t="shared" si="47"/>
        <v>69.938506461689755</v>
      </c>
      <c r="R123" s="767">
        <f t="shared" si="47"/>
        <v>69.938506461689755</v>
      </c>
    </row>
    <row r="124" spans="1:18" x14ac:dyDescent="0.25">
      <c r="A124" s="759">
        <v>2037</v>
      </c>
      <c r="B124" s="429">
        <f t="shared" si="47"/>
        <v>68.628082532310273</v>
      </c>
      <c r="C124" s="429">
        <f t="shared" si="47"/>
        <v>68.628082532310273</v>
      </c>
      <c r="D124" s="429">
        <f t="shared" si="47"/>
        <v>69.479012209273733</v>
      </c>
      <c r="E124" s="429">
        <f t="shared" si="47"/>
        <v>68.478184133076553</v>
      </c>
      <c r="F124" s="429">
        <f t="shared" si="47"/>
        <v>68.478184133076553</v>
      </c>
      <c r="G124" s="429">
        <f t="shared" si="47"/>
        <v>68.478184133076553</v>
      </c>
      <c r="H124" s="429">
        <f t="shared" si="47"/>
        <v>69.71452317843638</v>
      </c>
      <c r="I124" s="429">
        <f t="shared" si="47"/>
        <v>69.669687193207807</v>
      </c>
      <c r="J124" s="429">
        <f t="shared" si="47"/>
        <v>69.590895701725344</v>
      </c>
      <c r="K124" s="429">
        <f t="shared" si="47"/>
        <v>69.590895701725344</v>
      </c>
      <c r="L124" s="429">
        <f t="shared" si="47"/>
        <v>69.590895701725344</v>
      </c>
      <c r="M124" s="429">
        <f t="shared" si="47"/>
        <v>69.590895701725344</v>
      </c>
      <c r="N124" s="429">
        <f t="shared" si="47"/>
        <v>69.590895701725344</v>
      </c>
      <c r="O124" s="429">
        <f t="shared" si="47"/>
        <v>69.590895701725344</v>
      </c>
      <c r="P124" s="429">
        <f t="shared" si="47"/>
        <v>69.944885811951693</v>
      </c>
      <c r="Q124" s="429">
        <f t="shared" si="47"/>
        <v>69.927946199180099</v>
      </c>
      <c r="R124" s="767">
        <f t="shared" si="47"/>
        <v>69.927946199180099</v>
      </c>
    </row>
    <row r="125" spans="1:18" x14ac:dyDescent="0.25">
      <c r="A125" s="759">
        <v>2038</v>
      </c>
      <c r="B125" s="429">
        <f t="shared" ref="B125:R128" si="48">IF(B103&lt;10, 10, B103)</f>
        <v>68.417500196343454</v>
      </c>
      <c r="C125" s="429">
        <f t="shared" si="48"/>
        <v>68.417500196343454</v>
      </c>
      <c r="D125" s="429">
        <f t="shared" si="48"/>
        <v>69.394011772711295</v>
      </c>
      <c r="E125" s="429">
        <f t="shared" si="48"/>
        <v>68.22405332031127</v>
      </c>
      <c r="F125" s="429">
        <f t="shared" si="48"/>
        <v>68.22405332031127</v>
      </c>
      <c r="G125" s="429">
        <f t="shared" si="48"/>
        <v>68.22405332031127</v>
      </c>
      <c r="H125" s="429">
        <f t="shared" si="48"/>
        <v>69.672126557310449</v>
      </c>
      <c r="I125" s="429">
        <f t="shared" si="48"/>
        <v>69.619198984537491</v>
      </c>
      <c r="J125" s="429">
        <f t="shared" si="48"/>
        <v>69.524370238794774</v>
      </c>
      <c r="K125" s="429">
        <f t="shared" si="48"/>
        <v>69.524370238794774</v>
      </c>
      <c r="L125" s="429">
        <f t="shared" si="48"/>
        <v>69.524370238794774</v>
      </c>
      <c r="M125" s="429">
        <f t="shared" si="48"/>
        <v>69.524370238794774</v>
      </c>
      <c r="N125" s="429">
        <f t="shared" si="48"/>
        <v>69.524370238794774</v>
      </c>
      <c r="O125" s="429">
        <f t="shared" si="48"/>
        <v>69.524370238794774</v>
      </c>
      <c r="P125" s="429">
        <f t="shared" si="48"/>
        <v>69.936076417697066</v>
      </c>
      <c r="Q125" s="429">
        <f t="shared" si="48"/>
        <v>69.915925124798065</v>
      </c>
      <c r="R125" s="767">
        <f t="shared" si="48"/>
        <v>69.915925124798065</v>
      </c>
    </row>
    <row r="126" spans="1:18" x14ac:dyDescent="0.25">
      <c r="A126" s="759">
        <v>2039</v>
      </c>
      <c r="B126" s="429">
        <f t="shared" si="48"/>
        <v>68.181715317388893</v>
      </c>
      <c r="C126" s="429">
        <f t="shared" si="48"/>
        <v>68.181715317388893</v>
      </c>
      <c r="D126" s="429">
        <f t="shared" si="48"/>
        <v>69.297962227751256</v>
      </c>
      <c r="E126" s="429">
        <f t="shared" si="48"/>
        <v>67.937073880451123</v>
      </c>
      <c r="F126" s="429">
        <f t="shared" si="48"/>
        <v>67.937073880451123</v>
      </c>
      <c r="G126" s="429">
        <f t="shared" si="48"/>
        <v>67.937073880451123</v>
      </c>
      <c r="H126" s="429">
        <f t="shared" si="48"/>
        <v>69.624668551998894</v>
      </c>
      <c r="I126" s="429">
        <f t="shared" si="48"/>
        <v>69.562519349541361</v>
      </c>
      <c r="J126" s="429">
        <f t="shared" si="48"/>
        <v>69.449198776060399</v>
      </c>
      <c r="K126" s="429">
        <f t="shared" si="48"/>
        <v>69.449198776060399</v>
      </c>
      <c r="L126" s="429">
        <f t="shared" si="48"/>
        <v>69.449198776060399</v>
      </c>
      <c r="M126" s="429">
        <f t="shared" si="48"/>
        <v>69.449198776060399</v>
      </c>
      <c r="N126" s="429">
        <f t="shared" si="48"/>
        <v>69.449198776060399</v>
      </c>
      <c r="O126" s="429">
        <f t="shared" si="48"/>
        <v>69.449198776060399</v>
      </c>
      <c r="P126" s="429">
        <f t="shared" si="48"/>
        <v>69.926130399104878</v>
      </c>
      <c r="Q126" s="429">
        <f t="shared" si="48"/>
        <v>69.902287731219346</v>
      </c>
      <c r="R126" s="767">
        <f t="shared" si="48"/>
        <v>69.902287731219346</v>
      </c>
    </row>
    <row r="127" spans="1:18" x14ac:dyDescent="0.25">
      <c r="A127" s="759">
        <v>2040</v>
      </c>
      <c r="B127" s="429">
        <f t="shared" si="48"/>
        <v>67.918673428904583</v>
      </c>
      <c r="C127" s="429">
        <f t="shared" si="48"/>
        <v>67.918673428904583</v>
      </c>
      <c r="D127" s="429">
        <f t="shared" si="48"/>
        <v>69.189800942479934</v>
      </c>
      <c r="E127" s="429">
        <f t="shared" si="48"/>
        <v>67.614418600702024</v>
      </c>
      <c r="F127" s="429">
        <f t="shared" si="48"/>
        <v>67.614418600702024</v>
      </c>
      <c r="G127" s="429">
        <f t="shared" si="48"/>
        <v>67.614418600702024</v>
      </c>
      <c r="H127" s="429">
        <f t="shared" si="48"/>
        <v>69.571691147591565</v>
      </c>
      <c r="I127" s="429">
        <f t="shared" si="48"/>
        <v>69.499075500473793</v>
      </c>
      <c r="J127" s="429">
        <f t="shared" si="48"/>
        <v>69.364541269222912</v>
      </c>
      <c r="K127" s="429">
        <f t="shared" si="48"/>
        <v>69.364541269222912</v>
      </c>
      <c r="L127" s="429">
        <f t="shared" si="48"/>
        <v>69.364541269222912</v>
      </c>
      <c r="M127" s="429">
        <f t="shared" si="48"/>
        <v>69.364541269222912</v>
      </c>
      <c r="N127" s="429">
        <f t="shared" si="48"/>
        <v>69.364541269222912</v>
      </c>
      <c r="O127" s="429">
        <f t="shared" si="48"/>
        <v>69.364541269222912</v>
      </c>
      <c r="P127" s="429">
        <f t="shared" si="48"/>
        <v>69.914934622817171</v>
      </c>
      <c r="Q127" s="429">
        <f t="shared" si="48"/>
        <v>69.88686679428433</v>
      </c>
      <c r="R127" s="767">
        <f t="shared" si="48"/>
        <v>69.88686679428433</v>
      </c>
    </row>
    <row r="128" spans="1:18" ht="15.75" thickBot="1" x14ac:dyDescent="0.3">
      <c r="A128" s="763">
        <v>2041</v>
      </c>
      <c r="B128" s="775">
        <f t="shared" si="48"/>
        <v>67.626274105793854</v>
      </c>
      <c r="C128" s="775">
        <f t="shared" si="48"/>
        <v>67.626274105793854</v>
      </c>
      <c r="D128" s="775">
        <f t="shared" si="48"/>
        <v>69.068405593906775</v>
      </c>
      <c r="E128" s="775">
        <f t="shared" si="48"/>
        <v>67.253215337920324</v>
      </c>
      <c r="F128" s="775">
        <f t="shared" si="48"/>
        <v>67.253215337920324</v>
      </c>
      <c r="G128" s="775">
        <f t="shared" si="48"/>
        <v>67.253215337920324</v>
      </c>
      <c r="H128" s="775">
        <f t="shared" si="48"/>
        <v>69.512709180351635</v>
      </c>
      <c r="I128" s="775">
        <f t="shared" si="48"/>
        <v>69.428260631452019</v>
      </c>
      <c r="J128" s="775">
        <f t="shared" si="48"/>
        <v>69.269507300952938</v>
      </c>
      <c r="K128" s="775">
        <f t="shared" si="48"/>
        <v>69.269507300952938</v>
      </c>
      <c r="L128" s="775">
        <f t="shared" si="48"/>
        <v>69.269507300952938</v>
      </c>
      <c r="M128" s="775">
        <f t="shared" si="48"/>
        <v>69.269507300952938</v>
      </c>
      <c r="N128" s="775">
        <f t="shared" si="48"/>
        <v>69.269507300952938</v>
      </c>
      <c r="O128" s="775">
        <f t="shared" si="48"/>
        <v>69.269507300952938</v>
      </c>
      <c r="P128" s="775">
        <f t="shared" si="48"/>
        <v>69.902367950135869</v>
      </c>
      <c r="Q128" s="775">
        <f t="shared" si="48"/>
        <v>69.869482878159133</v>
      </c>
      <c r="R128" s="776">
        <f t="shared" si="48"/>
        <v>69.869482878159133</v>
      </c>
    </row>
    <row r="130" spans="1:18" ht="15.75" thickBot="1" x14ac:dyDescent="0.3">
      <c r="A130" s="901" t="s">
        <v>625</v>
      </c>
      <c r="B130" s="901"/>
      <c r="C130" s="901"/>
      <c r="D130" s="901"/>
      <c r="E130" s="901"/>
      <c r="F130" s="901"/>
      <c r="G130" s="901"/>
      <c r="H130" s="901"/>
      <c r="I130" s="901"/>
      <c r="J130" s="901"/>
      <c r="K130" s="901"/>
      <c r="L130" s="901"/>
      <c r="M130" s="901"/>
      <c r="N130" s="901"/>
      <c r="O130" s="901"/>
      <c r="P130" s="901"/>
      <c r="Q130" s="901"/>
      <c r="R130" s="901"/>
    </row>
    <row r="131" spans="1:18" x14ac:dyDescent="0.25">
      <c r="A131" s="787">
        <v>2022</v>
      </c>
      <c r="B131" s="788">
        <f>B$4/B109</f>
        <v>2.340561818689098E-3</v>
      </c>
      <c r="C131" s="789">
        <f t="shared" ref="C131:R131" si="49">C$4/C109</f>
        <v>2.2755462126144004E-4</v>
      </c>
      <c r="D131" s="789">
        <f t="shared" si="49"/>
        <v>1.4291364726180152E-2</v>
      </c>
      <c r="E131" s="789">
        <f t="shared" si="49"/>
        <v>4.0625408996885154E-3</v>
      </c>
      <c r="F131" s="789">
        <f t="shared" si="49"/>
        <v>1.0465105357597614E-2</v>
      </c>
      <c r="G131" s="789">
        <f t="shared" si="49"/>
        <v>4.0625408996885154E-3</v>
      </c>
      <c r="H131" s="789">
        <f t="shared" si="49"/>
        <v>5.7159982646611983E-3</v>
      </c>
      <c r="I131" s="789">
        <f t="shared" si="49"/>
        <v>1.6563672314737058E-3</v>
      </c>
      <c r="J131" s="789">
        <f t="shared" si="49"/>
        <v>2.403356375079495E-3</v>
      </c>
      <c r="K131" s="789">
        <f t="shared" si="49"/>
        <v>1.6563672314737058E-3</v>
      </c>
      <c r="L131" s="789">
        <f t="shared" si="49"/>
        <v>7.1451135475336337E-3</v>
      </c>
      <c r="M131" s="789">
        <f t="shared" si="49"/>
        <v>4.0597236065532012E-3</v>
      </c>
      <c r="N131" s="789">
        <f t="shared" si="49"/>
        <v>5.1964462163880971E-3</v>
      </c>
      <c r="O131" s="789">
        <f t="shared" si="49"/>
        <v>4.0597236065532012E-3</v>
      </c>
      <c r="P131" s="789">
        <f t="shared" si="49"/>
        <v>5.7145480445803566E-3</v>
      </c>
      <c r="Q131" s="789">
        <f t="shared" si="49"/>
        <v>4.0586505928270336E-3</v>
      </c>
      <c r="R131" s="790">
        <f t="shared" si="49"/>
        <v>5.7145800347004633E-3</v>
      </c>
    </row>
    <row r="132" spans="1:18" x14ac:dyDescent="0.25">
      <c r="A132" s="791">
        <v>2023</v>
      </c>
      <c r="B132" s="792">
        <f t="shared" ref="B132:R146" si="50">B$4/B110</f>
        <v>2.3413198826040317E-3</v>
      </c>
      <c r="C132" s="793">
        <f t="shared" si="50"/>
        <v>2.2762832191983639E-4</v>
      </c>
      <c r="D132" s="793">
        <f t="shared" si="50"/>
        <v>1.4292963482060616E-2</v>
      </c>
      <c r="E132" s="793">
        <f t="shared" si="50"/>
        <v>4.0637848965733858E-3</v>
      </c>
      <c r="F132" s="793">
        <f t="shared" si="50"/>
        <v>1.0468309893573041E-2</v>
      </c>
      <c r="G132" s="793">
        <f t="shared" si="50"/>
        <v>4.0637848965733858E-3</v>
      </c>
      <c r="H132" s="793">
        <f t="shared" si="50"/>
        <v>5.7164100941917264E-3</v>
      </c>
      <c r="I132" s="793">
        <f t="shared" si="50"/>
        <v>1.6564991983016566E-3</v>
      </c>
      <c r="J132" s="793">
        <f t="shared" si="50"/>
        <v>2.403569222576527E-3</v>
      </c>
      <c r="K132" s="793">
        <f t="shared" si="50"/>
        <v>1.6565139236676065E-3</v>
      </c>
      <c r="L132" s="793">
        <f t="shared" si="50"/>
        <v>7.1457463373896749E-3</v>
      </c>
      <c r="M132" s="793">
        <f t="shared" si="50"/>
        <v>4.0600831462441339E-3</v>
      </c>
      <c r="N132" s="793">
        <f t="shared" si="50"/>
        <v>5.1969064271924909E-3</v>
      </c>
      <c r="O132" s="793">
        <f t="shared" si="50"/>
        <v>4.0600831462441339E-3</v>
      </c>
      <c r="P132" s="793">
        <f t="shared" si="50"/>
        <v>5.7146187886021214E-3</v>
      </c>
      <c r="Q132" s="793">
        <f t="shared" si="50"/>
        <v>4.0587112679131669E-3</v>
      </c>
      <c r="R132" s="794">
        <f t="shared" si="50"/>
        <v>5.7146654652217386E-3</v>
      </c>
    </row>
    <row r="133" spans="1:18" x14ac:dyDescent="0.25">
      <c r="A133" s="791">
        <v>2024</v>
      </c>
      <c r="B133" s="792">
        <f t="shared" si="50"/>
        <v>2.3422356150596159E-3</v>
      </c>
      <c r="C133" s="793">
        <f t="shared" si="50"/>
        <v>2.2771735146412931E-4</v>
      </c>
      <c r="D133" s="793">
        <f t="shared" si="50"/>
        <v>1.4294920905555938E-2</v>
      </c>
      <c r="E133" s="793">
        <f t="shared" si="50"/>
        <v>4.0653272710678813E-3</v>
      </c>
      <c r="F133" s="793">
        <f t="shared" si="50"/>
        <v>1.0472283050270861E-2</v>
      </c>
      <c r="G133" s="793">
        <f t="shared" si="50"/>
        <v>4.0653272710678813E-3</v>
      </c>
      <c r="H133" s="793">
        <f t="shared" si="50"/>
        <v>5.7169009667428225E-3</v>
      </c>
      <c r="I133" s="793">
        <f t="shared" si="50"/>
        <v>1.6566576889983733E-3</v>
      </c>
      <c r="J133" s="793">
        <f t="shared" si="50"/>
        <v>2.40382941666429E-3</v>
      </c>
      <c r="K133" s="793">
        <f t="shared" si="50"/>
        <v>1.6566932466199836E-3</v>
      </c>
      <c r="L133" s="793">
        <f t="shared" si="50"/>
        <v>7.1465198873803216E-3</v>
      </c>
      <c r="M133" s="793">
        <f t="shared" si="50"/>
        <v>4.0605226632842743E-3</v>
      </c>
      <c r="N133" s="793">
        <f t="shared" si="50"/>
        <v>5.1974690090038703E-3</v>
      </c>
      <c r="O133" s="793">
        <f t="shared" si="50"/>
        <v>4.0605226632842743E-3</v>
      </c>
      <c r="P133" s="793">
        <f t="shared" si="50"/>
        <v>5.7147046902436237E-3</v>
      </c>
      <c r="Q133" s="793">
        <f t="shared" si="50"/>
        <v>4.0587858913862379E-3</v>
      </c>
      <c r="R133" s="794">
        <f t="shared" si="50"/>
        <v>5.7147705350718229E-3</v>
      </c>
    </row>
    <row r="134" spans="1:18" x14ac:dyDescent="0.25">
      <c r="A134" s="791">
        <v>2025</v>
      </c>
      <c r="B134" s="792">
        <f t="shared" si="50"/>
        <v>2.3433340520456159E-3</v>
      </c>
      <c r="C134" s="793">
        <f t="shared" si="50"/>
        <v>2.2782414394887933E-4</v>
      </c>
      <c r="D134" s="793">
        <f t="shared" si="50"/>
        <v>1.4297298239397519E-2</v>
      </c>
      <c r="E134" s="793">
        <f t="shared" si="50"/>
        <v>4.0672223374151337E-3</v>
      </c>
      <c r="F134" s="793">
        <f t="shared" si="50"/>
        <v>1.0477164741181384E-2</v>
      </c>
      <c r="G134" s="793">
        <f t="shared" si="50"/>
        <v>4.0672223374151337E-3</v>
      </c>
      <c r="H134" s="793">
        <f t="shared" si="50"/>
        <v>5.7174824995465563E-3</v>
      </c>
      <c r="I134" s="793">
        <f t="shared" si="50"/>
        <v>1.6568467788733356E-3</v>
      </c>
      <c r="J134" s="793">
        <f t="shared" si="50"/>
        <v>2.4041449762456065E-3</v>
      </c>
      <c r="K134" s="793">
        <f t="shared" si="50"/>
        <v>1.6569107268719721E-3</v>
      </c>
      <c r="L134" s="793">
        <f t="shared" si="50"/>
        <v>7.1474580374869378E-3</v>
      </c>
      <c r="M134" s="793">
        <f t="shared" si="50"/>
        <v>4.061055703117579E-3</v>
      </c>
      <c r="N134" s="793">
        <f t="shared" si="50"/>
        <v>5.198151299990501E-3</v>
      </c>
      <c r="O134" s="793">
        <f t="shared" si="50"/>
        <v>4.061055703117579E-3</v>
      </c>
      <c r="P134" s="793">
        <f t="shared" si="50"/>
        <v>5.7148082260279802E-3</v>
      </c>
      <c r="Q134" s="793">
        <f t="shared" si="50"/>
        <v>4.0588769012905807E-3</v>
      </c>
      <c r="R134" s="794">
        <f t="shared" si="50"/>
        <v>5.7148986770171372E-3</v>
      </c>
    </row>
    <row r="135" spans="1:18" x14ac:dyDescent="0.25">
      <c r="A135" s="791">
        <v>2026</v>
      </c>
      <c r="B135" s="792">
        <f t="shared" si="50"/>
        <v>2.3446430677314585E-3</v>
      </c>
      <c r="C135" s="793">
        <f t="shared" si="50"/>
        <v>2.2795140936278065E-4</v>
      </c>
      <c r="D135" s="793">
        <f t="shared" si="50"/>
        <v>1.4300164171002629E-2</v>
      </c>
      <c r="E135" s="793">
        <f t="shared" si="50"/>
        <v>4.0695314299253205E-3</v>
      </c>
      <c r="F135" s="793">
        <f t="shared" si="50"/>
        <v>1.0483112963487624E-2</v>
      </c>
      <c r="G135" s="793">
        <f t="shared" si="50"/>
        <v>4.0695314299253205E-3</v>
      </c>
      <c r="H135" s="793">
        <f t="shared" si="50"/>
        <v>5.7181675322410547E-3</v>
      </c>
      <c r="I135" s="793">
        <f t="shared" si="50"/>
        <v>1.6570709908143029E-3</v>
      </c>
      <c r="J135" s="793">
        <f t="shared" si="50"/>
        <v>2.4045248874141022E-3</v>
      </c>
      <c r="K135" s="793">
        <f t="shared" si="50"/>
        <v>1.6571725575421515E-3</v>
      </c>
      <c r="L135" s="793">
        <f t="shared" si="50"/>
        <v>7.1485875031230073E-3</v>
      </c>
      <c r="M135" s="793">
        <f t="shared" si="50"/>
        <v>4.0616974449562545E-3</v>
      </c>
      <c r="N135" s="793">
        <f t="shared" si="50"/>
        <v>5.1989727295440056E-3</v>
      </c>
      <c r="O135" s="793">
        <f t="shared" si="50"/>
        <v>4.0616974449562545E-3</v>
      </c>
      <c r="P135" s="793">
        <f t="shared" si="50"/>
        <v>5.7149321610390586E-3</v>
      </c>
      <c r="Q135" s="793">
        <f t="shared" si="50"/>
        <v>4.0589870387638073E-3</v>
      </c>
      <c r="R135" s="794">
        <f t="shared" si="50"/>
        <v>5.7150537505794401E-3</v>
      </c>
    </row>
    <row r="136" spans="1:18" x14ac:dyDescent="0.25">
      <c r="A136" s="791">
        <v>2027</v>
      </c>
      <c r="B136" s="792">
        <f t="shared" si="50"/>
        <v>2.3461935768275613E-3</v>
      </c>
      <c r="C136" s="793">
        <f t="shared" si="50"/>
        <v>2.2810215330267954E-4</v>
      </c>
      <c r="D136" s="793">
        <f t="shared" si="50"/>
        <v>1.4303595400170118E-2</v>
      </c>
      <c r="E136" s="793">
        <f t="shared" si="50"/>
        <v>4.0723234707649332E-3</v>
      </c>
      <c r="F136" s="793">
        <f t="shared" si="50"/>
        <v>1.0490305260690466E-2</v>
      </c>
      <c r="G136" s="793">
        <f t="shared" si="50"/>
        <v>4.0723234707649332E-3</v>
      </c>
      <c r="H136" s="793">
        <f t="shared" si="50"/>
        <v>5.7189702079805229E-3</v>
      </c>
      <c r="I136" s="793">
        <f t="shared" si="50"/>
        <v>1.6573353262388205E-3</v>
      </c>
      <c r="J136" s="793">
        <f t="shared" si="50"/>
        <v>2.4049791766552922E-3</v>
      </c>
      <c r="K136" s="793">
        <f t="shared" si="50"/>
        <v>1.6574856487759446E-3</v>
      </c>
      <c r="L136" s="793">
        <f t="shared" si="50"/>
        <v>7.1499380927589774E-3</v>
      </c>
      <c r="M136" s="793">
        <f t="shared" si="50"/>
        <v>4.0624648254312373E-3</v>
      </c>
      <c r="N136" s="793">
        <f t="shared" si="50"/>
        <v>5.1999549765519839E-3</v>
      </c>
      <c r="O136" s="793">
        <f t="shared" si="50"/>
        <v>4.0624648254312373E-3</v>
      </c>
      <c r="P136" s="793">
        <f t="shared" si="50"/>
        <v>5.7150795700469667E-3</v>
      </c>
      <c r="Q136" s="793">
        <f t="shared" si="50"/>
        <v>4.0591193716528803E-3</v>
      </c>
      <c r="R136" s="794">
        <f t="shared" si="50"/>
        <v>5.7152400752872555E-3</v>
      </c>
    </row>
    <row r="137" spans="1:18" x14ac:dyDescent="0.25">
      <c r="A137" s="791">
        <v>2028</v>
      </c>
      <c r="B137" s="792">
        <f t="shared" si="50"/>
        <v>2.3480197434707036E-3</v>
      </c>
      <c r="C137" s="793">
        <f t="shared" si="50"/>
        <v>2.2827969728187391E-4</v>
      </c>
      <c r="D137" s="793">
        <f t="shared" si="50"/>
        <v>1.4307677226303021E-2</v>
      </c>
      <c r="E137" s="793">
        <f t="shared" si="50"/>
        <v>4.0756755584142115E-3</v>
      </c>
      <c r="F137" s="793">
        <f t="shared" si="50"/>
        <v>1.0498940238475009E-2</v>
      </c>
      <c r="G137" s="793">
        <f t="shared" si="50"/>
        <v>4.0756755584142115E-3</v>
      </c>
      <c r="H137" s="793">
        <f t="shared" si="50"/>
        <v>5.7199060569847453E-3</v>
      </c>
      <c r="I137" s="793">
        <f t="shared" si="50"/>
        <v>1.6576452970145693E-3</v>
      </c>
      <c r="J137" s="793">
        <f t="shared" si="50"/>
        <v>2.4055189865473908E-3</v>
      </c>
      <c r="K137" s="793">
        <f t="shared" si="50"/>
        <v>1.6578576799177961E-3</v>
      </c>
      <c r="L137" s="793">
        <f t="shared" si="50"/>
        <v>7.1515429329787284E-3</v>
      </c>
      <c r="M137" s="793">
        <f t="shared" si="50"/>
        <v>4.0633766664651873E-3</v>
      </c>
      <c r="N137" s="793">
        <f t="shared" si="50"/>
        <v>5.2011221330754394E-3</v>
      </c>
      <c r="O137" s="793">
        <f t="shared" si="50"/>
        <v>4.0633766664651873E-3</v>
      </c>
      <c r="P137" s="793">
        <f t="shared" si="50"/>
        <v>5.7152538593322321E-3</v>
      </c>
      <c r="Q137" s="793">
        <f t="shared" si="50"/>
        <v>4.0592773189595576E-3</v>
      </c>
      <c r="R137" s="794">
        <f t="shared" si="50"/>
        <v>5.7154624650950564E-3</v>
      </c>
    </row>
    <row r="138" spans="1:18" x14ac:dyDescent="0.25">
      <c r="A138" s="791">
        <v>2029</v>
      </c>
      <c r="B138" s="792">
        <f t="shared" si="50"/>
        <v>2.3501591966065241E-3</v>
      </c>
      <c r="C138" s="793">
        <f t="shared" si="50"/>
        <v>2.2848769967007869E-4</v>
      </c>
      <c r="D138" s="793">
        <f t="shared" si="50"/>
        <v>1.4312504155072231E-2</v>
      </c>
      <c r="E138" s="793">
        <f t="shared" si="50"/>
        <v>4.0796735766969036E-3</v>
      </c>
      <c r="F138" s="793">
        <f t="shared" si="50"/>
        <v>1.0509239133571224E-2</v>
      </c>
      <c r="G138" s="793">
        <f t="shared" si="50"/>
        <v>4.0796735766969036E-3</v>
      </c>
      <c r="H138" s="793">
        <f t="shared" si="50"/>
        <v>5.7209920825186033E-3</v>
      </c>
      <c r="I138" s="793">
        <f t="shared" si="50"/>
        <v>1.6580069583446784E-3</v>
      </c>
      <c r="J138" s="793">
        <f t="shared" si="50"/>
        <v>2.4061566539509385E-3</v>
      </c>
      <c r="K138" s="793">
        <f t="shared" si="50"/>
        <v>1.6582971533986197E-3</v>
      </c>
      <c r="L138" s="793">
        <f t="shared" si="50"/>
        <v>7.153438700935222E-3</v>
      </c>
      <c r="M138" s="793">
        <f t="shared" si="50"/>
        <v>4.0644538073495587E-3</v>
      </c>
      <c r="N138" s="793">
        <f t="shared" si="50"/>
        <v>5.2025008734074346E-3</v>
      </c>
      <c r="O138" s="793">
        <f t="shared" si="50"/>
        <v>4.0644538073495587E-3</v>
      </c>
      <c r="P138" s="793">
        <f t="shared" si="50"/>
        <v>5.7154587892056796E-3</v>
      </c>
      <c r="Q138" s="793">
        <f t="shared" si="50"/>
        <v>4.0594646761114425E-3</v>
      </c>
      <c r="R138" s="794">
        <f t="shared" si="50"/>
        <v>5.7157262639649107E-3</v>
      </c>
    </row>
    <row r="139" spans="1:18" x14ac:dyDescent="0.25">
      <c r="A139" s="791">
        <v>2030</v>
      </c>
      <c r="B139" s="792">
        <f t="shared" si="50"/>
        <v>2.3526532518432812E-3</v>
      </c>
      <c r="C139" s="793">
        <f t="shared" si="50"/>
        <v>2.2873017726254119E-4</v>
      </c>
      <c r="D139" s="793">
        <f t="shared" si="50"/>
        <v>1.4318180524439103E-2</v>
      </c>
      <c r="E139" s="793">
        <f t="shared" si="50"/>
        <v>4.0844128242906209E-3</v>
      </c>
      <c r="F139" s="793">
        <f t="shared" si="50"/>
        <v>1.0521447435372639E-2</v>
      </c>
      <c r="G139" s="793">
        <f t="shared" si="50"/>
        <v>4.0844128242906209E-3</v>
      </c>
      <c r="H139" s="793">
        <f t="shared" si="50"/>
        <v>5.7222468492926096E-3</v>
      </c>
      <c r="I139" s="793">
        <f t="shared" si="50"/>
        <v>1.6584269426142596E-3</v>
      </c>
      <c r="J139" s="793">
        <f t="shared" si="50"/>
        <v>2.4069057906768005E-3</v>
      </c>
      <c r="K139" s="793">
        <f t="shared" si="50"/>
        <v>1.6588134503313084E-3</v>
      </c>
      <c r="L139" s="793">
        <f t="shared" si="50"/>
        <v>7.1556658641742715E-3</v>
      </c>
      <c r="M139" s="793">
        <f t="shared" si="50"/>
        <v>4.0657192410081091E-3</v>
      </c>
      <c r="N139" s="793">
        <f t="shared" si="50"/>
        <v>5.2041206284903791E-3</v>
      </c>
      <c r="O139" s="793">
        <f t="shared" si="50"/>
        <v>4.0657192410081091E-3</v>
      </c>
      <c r="P139" s="793">
        <f t="shared" si="50"/>
        <v>5.7156984972211999E-3</v>
      </c>
      <c r="Q139" s="793">
        <f t="shared" si="50"/>
        <v>4.0596856410551121E-3</v>
      </c>
      <c r="R139" s="794">
        <f t="shared" si="50"/>
        <v>5.7160373826055984E-3</v>
      </c>
    </row>
    <row r="140" spans="1:18" x14ac:dyDescent="0.25">
      <c r="A140" s="791">
        <v>2031</v>
      </c>
      <c r="B140" s="792">
        <f t="shared" si="50"/>
        <v>2.3555471397519213E-3</v>
      </c>
      <c r="C140" s="793">
        <f t="shared" si="50"/>
        <v>2.2901152747588122E-4</v>
      </c>
      <c r="D140" s="793">
        <f t="shared" si="50"/>
        <v>1.4324821149957836E-2</v>
      </c>
      <c r="E140" s="793">
        <f t="shared" si="50"/>
        <v>4.0899986646298035E-3</v>
      </c>
      <c r="F140" s="793">
        <f t="shared" si="50"/>
        <v>1.0535836560086373E-2</v>
      </c>
      <c r="G140" s="793">
        <f t="shared" si="50"/>
        <v>4.0899986646298035E-3</v>
      </c>
      <c r="H140" s="793">
        <f t="shared" si="50"/>
        <v>5.7236905742756227E-3</v>
      </c>
      <c r="I140" s="793">
        <f t="shared" si="50"/>
        <v>1.658912494194556E-3</v>
      </c>
      <c r="J140" s="793">
        <f t="shared" si="50"/>
        <v>2.4077813666224662E-3</v>
      </c>
      <c r="K140" s="793">
        <f t="shared" si="50"/>
        <v>1.6594168878073753E-3</v>
      </c>
      <c r="L140" s="793">
        <f t="shared" si="50"/>
        <v>7.1582689277965217E-3</v>
      </c>
      <c r="M140" s="793">
        <f t="shared" si="50"/>
        <v>4.0671982544298419E-3</v>
      </c>
      <c r="N140" s="793">
        <f t="shared" si="50"/>
        <v>5.2060137656701972E-3</v>
      </c>
      <c r="O140" s="793">
        <f t="shared" si="50"/>
        <v>4.0671982544298419E-3</v>
      </c>
      <c r="P140" s="793">
        <f t="shared" si="50"/>
        <v>5.7159775220786517E-3</v>
      </c>
      <c r="Q140" s="793">
        <f t="shared" si="50"/>
        <v>4.0599448411678994E-3</v>
      </c>
      <c r="R140" s="794">
        <f t="shared" si="50"/>
        <v>5.7164023363644014E-3</v>
      </c>
    </row>
    <row r="141" spans="1:18" x14ac:dyDescent="0.25">
      <c r="A141" s="791">
        <v>2032</v>
      </c>
      <c r="B141" s="792">
        <f t="shared" si="50"/>
        <v>2.3588902405884326E-3</v>
      </c>
      <c r="C141" s="793">
        <f t="shared" si="50"/>
        <v>2.2933655116831982E-4</v>
      </c>
      <c r="D141" s="793">
        <f t="shared" si="50"/>
        <v>1.4332551989281603E-2</v>
      </c>
      <c r="E141" s="793">
        <f t="shared" si="50"/>
        <v>4.0965471961167997E-3</v>
      </c>
      <c r="F141" s="793">
        <f t="shared" si="50"/>
        <v>1.0552705577196876E-2</v>
      </c>
      <c r="G141" s="793">
        <f t="shared" si="50"/>
        <v>4.0965471961167997E-3</v>
      </c>
      <c r="H141" s="793">
        <f t="shared" si="50"/>
        <v>5.7253452199113423E-3</v>
      </c>
      <c r="I141" s="793">
        <f t="shared" si="50"/>
        <v>1.6594715052012272E-3</v>
      </c>
      <c r="J141" s="793">
        <f t="shared" si="50"/>
        <v>2.4087997953669781E-3</v>
      </c>
      <c r="K141" s="793">
        <f t="shared" si="50"/>
        <v>1.6601187778880525E-3</v>
      </c>
      <c r="L141" s="793">
        <f t="shared" si="50"/>
        <v>7.1612966889288542E-3</v>
      </c>
      <c r="M141" s="793">
        <f t="shared" si="50"/>
        <v>4.0689185732550315E-3</v>
      </c>
      <c r="N141" s="793">
        <f t="shared" si="50"/>
        <v>5.2082157737664394E-3</v>
      </c>
      <c r="O141" s="793">
        <f t="shared" si="50"/>
        <v>4.0689185732550315E-3</v>
      </c>
      <c r="P141" s="793">
        <f t="shared" si="50"/>
        <v>5.716300828214285E-3</v>
      </c>
      <c r="Q141" s="793">
        <f t="shared" si="50"/>
        <v>4.0602473609850191E-3</v>
      </c>
      <c r="R141" s="794">
        <f t="shared" si="50"/>
        <v>5.7168282842669071E-3</v>
      </c>
    </row>
    <row r="142" spans="1:18" x14ac:dyDescent="0.25">
      <c r="A142" s="791">
        <v>2033</v>
      </c>
      <c r="B142" s="792">
        <f t="shared" si="50"/>
        <v>2.3627363254152653E-3</v>
      </c>
      <c r="C142" s="793">
        <f t="shared" si="50"/>
        <v>2.2971047608203967E-4</v>
      </c>
      <c r="D142" s="793">
        <f t="shared" si="50"/>
        <v>1.4341510825799125E-2</v>
      </c>
      <c r="E142" s="793">
        <f t="shared" si="50"/>
        <v>4.1041859425598069E-3</v>
      </c>
      <c r="F142" s="793">
        <f t="shared" si="50"/>
        <v>1.0572382988034063E-2</v>
      </c>
      <c r="G142" s="793">
        <f t="shared" si="50"/>
        <v>4.1041859425598069E-3</v>
      </c>
      <c r="H142" s="793">
        <f t="shared" si="50"/>
        <v>5.7272345897303465E-3</v>
      </c>
      <c r="I142" s="793">
        <f t="shared" si="50"/>
        <v>1.6601125522034111E-3</v>
      </c>
      <c r="J142" s="793">
        <f t="shared" si="50"/>
        <v>2.4099790222151651E-3</v>
      </c>
      <c r="K142" s="793">
        <f t="shared" si="50"/>
        <v>1.6609314882834244E-3</v>
      </c>
      <c r="L142" s="793">
        <f t="shared" si="50"/>
        <v>7.1648024984775167E-3</v>
      </c>
      <c r="M142" s="793">
        <f t="shared" si="50"/>
        <v>4.0709105104985892E-3</v>
      </c>
      <c r="N142" s="793">
        <f t="shared" si="50"/>
        <v>5.2107654534381941E-3</v>
      </c>
      <c r="O142" s="793">
        <f t="shared" si="50"/>
        <v>4.0709105104985892E-3</v>
      </c>
      <c r="P142" s="793">
        <f t="shared" si="50"/>
        <v>5.7166738310761396E-3</v>
      </c>
      <c r="Q142" s="793">
        <f t="shared" si="50"/>
        <v>4.0605987707389071E-3</v>
      </c>
      <c r="R142" s="794">
        <f t="shared" si="50"/>
        <v>5.7173230692003814E-3</v>
      </c>
    </row>
    <row r="143" spans="1:18" x14ac:dyDescent="0.25">
      <c r="A143" s="791">
        <v>2034</v>
      </c>
      <c r="B143" s="792">
        <f t="shared" si="50"/>
        <v>2.3671438035993775E-3</v>
      </c>
      <c r="C143" s="793">
        <f t="shared" si="50"/>
        <v>2.3013898090549502E-4</v>
      </c>
      <c r="D143" s="793">
        <f t="shared" si="50"/>
        <v>1.4351847971330985E-2</v>
      </c>
      <c r="E143" s="793">
        <f t="shared" si="50"/>
        <v>4.1130545637593878E-3</v>
      </c>
      <c r="F143" s="793">
        <f t="shared" si="50"/>
        <v>1.0595228556244181E-2</v>
      </c>
      <c r="G143" s="793">
        <f t="shared" si="50"/>
        <v>4.1130545637593878E-3</v>
      </c>
      <c r="H143" s="793">
        <f t="shared" si="50"/>
        <v>5.7293844263497833E-3</v>
      </c>
      <c r="I143" s="793">
        <f t="shared" si="50"/>
        <v>1.6608449338802976E-3</v>
      </c>
      <c r="J143" s="793">
        <f t="shared" si="50"/>
        <v>2.4113386146821713E-3</v>
      </c>
      <c r="K143" s="793">
        <f t="shared" si="50"/>
        <v>1.6618685047133884E-3</v>
      </c>
      <c r="L143" s="793">
        <f t="shared" si="50"/>
        <v>7.1688445301361856E-3</v>
      </c>
      <c r="M143" s="793">
        <f t="shared" si="50"/>
        <v>4.07320711939556E-3</v>
      </c>
      <c r="N143" s="793">
        <f t="shared" si="50"/>
        <v>5.2137051128263168E-3</v>
      </c>
      <c r="O143" s="793">
        <f t="shared" si="50"/>
        <v>4.07320711939556E-3</v>
      </c>
      <c r="P143" s="793">
        <f t="shared" si="50"/>
        <v>5.7171024230819678E-3</v>
      </c>
      <c r="Q143" s="793">
        <f t="shared" si="50"/>
        <v>4.0610051557076806E-3</v>
      </c>
      <c r="R143" s="794">
        <f t="shared" si="50"/>
        <v>5.7178952592364142E-3</v>
      </c>
    </row>
    <row r="144" spans="1:18" x14ac:dyDescent="0.25">
      <c r="A144" s="791">
        <v>2035</v>
      </c>
      <c r="B144" s="792">
        <f t="shared" si="50"/>
        <v>2.3721759766652134E-3</v>
      </c>
      <c r="C144" s="793">
        <f t="shared" si="50"/>
        <v>2.3062821995356236E-4</v>
      </c>
      <c r="D144" s="793">
        <f t="shared" si="50"/>
        <v>1.4363726987817356E-2</v>
      </c>
      <c r="E144" s="793">
        <f t="shared" si="50"/>
        <v>4.1233055861681243E-3</v>
      </c>
      <c r="F144" s="793">
        <f t="shared" si="50"/>
        <v>1.0621635189969086E-2</v>
      </c>
      <c r="G144" s="793">
        <f t="shared" si="50"/>
        <v>4.1233055861681243E-3</v>
      </c>
      <c r="H144" s="793">
        <f t="shared" si="50"/>
        <v>5.7318225118529985E-3</v>
      </c>
      <c r="I144" s="793">
        <f t="shared" si="50"/>
        <v>1.6616787096220768E-3</v>
      </c>
      <c r="J144" s="793">
        <f t="shared" si="50"/>
        <v>2.4128998554096004E-3</v>
      </c>
      <c r="K144" s="793">
        <f t="shared" si="50"/>
        <v>1.6629444949444543E-3</v>
      </c>
      <c r="L144" s="793">
        <f t="shared" si="50"/>
        <v>7.1734860566231365E-3</v>
      </c>
      <c r="M144" s="793">
        <f t="shared" si="50"/>
        <v>4.0758443503540551E-3</v>
      </c>
      <c r="N144" s="793">
        <f t="shared" si="50"/>
        <v>5.2170807684531906E-3</v>
      </c>
      <c r="O144" s="793">
        <f t="shared" si="50"/>
        <v>4.0758443503540551E-3</v>
      </c>
      <c r="P144" s="793">
        <f t="shared" si="50"/>
        <v>5.7175930002572985E-3</v>
      </c>
      <c r="Q144" s="793">
        <f t="shared" si="50"/>
        <v>4.0614731463698055E-3</v>
      </c>
      <c r="R144" s="794">
        <f t="shared" si="50"/>
        <v>5.7185541900886859E-3</v>
      </c>
    </row>
    <row r="145" spans="1:19" x14ac:dyDescent="0.25">
      <c r="A145" s="791">
        <v>2036</v>
      </c>
      <c r="B145" s="792">
        <f t="shared" si="50"/>
        <v>2.3779012984815823E-3</v>
      </c>
      <c r="C145" s="793">
        <f t="shared" si="50"/>
        <v>2.3118484846348716E-4</v>
      </c>
      <c r="D145" s="793">
        <f t="shared" si="50"/>
        <v>1.4377325427931163E-2</v>
      </c>
      <c r="E145" s="793">
        <f t="shared" si="50"/>
        <v>4.1351051535505586E-3</v>
      </c>
      <c r="F145" s="793">
        <f t="shared" si="50"/>
        <v>1.0652030875546238E-2</v>
      </c>
      <c r="G145" s="793">
        <f t="shared" si="50"/>
        <v>4.1351051535505586E-3</v>
      </c>
      <c r="H145" s="793">
        <f t="shared" si="50"/>
        <v>5.7345787705416519E-3</v>
      </c>
      <c r="I145" s="793">
        <f t="shared" si="50"/>
        <v>1.662624739072204E-3</v>
      </c>
      <c r="J145" s="793">
        <f t="shared" si="50"/>
        <v>2.4146858375048512E-3</v>
      </c>
      <c r="K145" s="793">
        <f t="shared" si="50"/>
        <v>1.6641753744965867E-3</v>
      </c>
      <c r="L145" s="793">
        <f t="shared" si="50"/>
        <v>7.1787957331225314E-3</v>
      </c>
      <c r="M145" s="793">
        <f t="shared" si="50"/>
        <v>4.0788612120014386E-3</v>
      </c>
      <c r="N145" s="793">
        <f t="shared" si="50"/>
        <v>5.2209423513618408E-3</v>
      </c>
      <c r="O145" s="793">
        <f t="shared" si="50"/>
        <v>4.0788612120014386E-3</v>
      </c>
      <c r="P145" s="793">
        <f t="shared" si="50"/>
        <v>5.7181524895513714E-3</v>
      </c>
      <c r="Q145" s="793">
        <f t="shared" si="50"/>
        <v>4.0620099493620969E-3</v>
      </c>
      <c r="R145" s="794">
        <f t="shared" si="50"/>
        <v>5.7193100087018327E-3</v>
      </c>
    </row>
    <row r="146" spans="1:19" x14ac:dyDescent="0.25">
      <c r="A146" s="791">
        <v>2037</v>
      </c>
      <c r="B146" s="792">
        <f t="shared" si="50"/>
        <v>2.3843936417620765E-3</v>
      </c>
      <c r="C146" s="793">
        <f t="shared" si="50"/>
        <v>2.3181604850464629E-4</v>
      </c>
      <c r="D146" s="793">
        <f t="shared" si="50"/>
        <v>1.4392835594552749E-2</v>
      </c>
      <c r="E146" s="793">
        <f t="shared" si="50"/>
        <v>4.1486337975730082E-3</v>
      </c>
      <c r="F146" s="793">
        <f t="shared" si="50"/>
        <v>1.068688066254807E-2</v>
      </c>
      <c r="G146" s="793">
        <f t="shared" si="50"/>
        <v>4.1486337975730082E-3</v>
      </c>
      <c r="H146" s="793">
        <f t="shared" si="50"/>
        <v>5.7376853740530968E-3</v>
      </c>
      <c r="I146" s="793">
        <f t="shared" si="50"/>
        <v>1.6636947226080132E-3</v>
      </c>
      <c r="J146" s="793">
        <f t="shared" si="50"/>
        <v>2.4167215622955189E-3</v>
      </c>
      <c r="K146" s="793">
        <f t="shared" si="50"/>
        <v>1.6655783740144791E-3</v>
      </c>
      <c r="L146" s="793">
        <f t="shared" si="50"/>
        <v>7.1848478879055966E-3</v>
      </c>
      <c r="M146" s="793">
        <f t="shared" si="50"/>
        <v>4.0822999363099985E-3</v>
      </c>
      <c r="N146" s="793">
        <f t="shared" si="50"/>
        <v>5.2253439184767976E-3</v>
      </c>
      <c r="O146" s="793">
        <f t="shared" si="50"/>
        <v>4.0822999363099985E-3</v>
      </c>
      <c r="P146" s="793">
        <f t="shared" si="50"/>
        <v>5.7187883768287009E-3</v>
      </c>
      <c r="Q146" s="793">
        <f t="shared" si="50"/>
        <v>4.0626233792383287E-3</v>
      </c>
      <c r="R146" s="794">
        <f t="shared" si="50"/>
        <v>5.7201737179675667E-3</v>
      </c>
    </row>
    <row r="147" spans="1:19" x14ac:dyDescent="0.25">
      <c r="A147" s="791">
        <v>2038</v>
      </c>
      <c r="B147" s="792">
        <f t="shared" ref="B147:R150" si="51">B$4/B125</f>
        <v>2.391732570859248E-3</v>
      </c>
      <c r="C147" s="793">
        <f t="shared" si="51"/>
        <v>2.3252955550020466E-4</v>
      </c>
      <c r="D147" s="793">
        <f t="shared" si="51"/>
        <v>1.4410465319044184E-2</v>
      </c>
      <c r="E147" s="793">
        <f t="shared" si="51"/>
        <v>4.1640872282551877E-3</v>
      </c>
      <c r="F147" s="793">
        <f t="shared" si="51"/>
        <v>1.0726688699985363E-2</v>
      </c>
      <c r="G147" s="793">
        <f t="shared" si="51"/>
        <v>4.1640872282551877E-3</v>
      </c>
      <c r="H147" s="793">
        <f t="shared" si="51"/>
        <v>5.7411768488359631E-3</v>
      </c>
      <c r="I147" s="793">
        <f t="shared" si="51"/>
        <v>1.6649012427568215E-3</v>
      </c>
      <c r="J147" s="793">
        <f t="shared" si="51"/>
        <v>2.41903403949098E-3</v>
      </c>
      <c r="K147" s="793">
        <f t="shared" si="51"/>
        <v>1.6671721082978375E-3</v>
      </c>
      <c r="L147" s="793">
        <f t="shared" si="51"/>
        <v>7.1917228201083183E-3</v>
      </c>
      <c r="M147" s="793">
        <f t="shared" si="51"/>
        <v>4.0862061477888179E-3</v>
      </c>
      <c r="N147" s="793">
        <f t="shared" si="51"/>
        <v>5.230343869169686E-3</v>
      </c>
      <c r="O147" s="793">
        <f t="shared" si="51"/>
        <v>4.0862061477888179E-3</v>
      </c>
      <c r="P147" s="793">
        <f t="shared" si="51"/>
        <v>5.7195087355341187E-3</v>
      </c>
      <c r="Q147" s="793">
        <f t="shared" si="51"/>
        <v>4.0633218910257488E-3</v>
      </c>
      <c r="R147" s="794">
        <f t="shared" si="51"/>
        <v>5.7211572225642536E-3</v>
      </c>
    </row>
    <row r="148" spans="1:19" x14ac:dyDescent="0.25">
      <c r="A148" s="791">
        <v>2039</v>
      </c>
      <c r="B148" s="792">
        <f t="shared" si="51"/>
        <v>2.4000036208333738E-3</v>
      </c>
      <c r="C148" s="793">
        <f t="shared" si="51"/>
        <v>2.3333368535880019E-4</v>
      </c>
      <c r="D148" s="793">
        <f t="shared" si="51"/>
        <v>1.4430438758263185E-2</v>
      </c>
      <c r="E148" s="793">
        <f t="shared" si="51"/>
        <v>4.1816771442176612E-3</v>
      </c>
      <c r="F148" s="793">
        <f t="shared" si="51"/>
        <v>1.0772000323504694E-2</v>
      </c>
      <c r="G148" s="793">
        <f t="shared" si="51"/>
        <v>4.1816771442176612E-3</v>
      </c>
      <c r="H148" s="793">
        <f t="shared" si="51"/>
        <v>5.7450901859771395E-3</v>
      </c>
      <c r="I148" s="793">
        <f t="shared" si="51"/>
        <v>1.6662578065447125E-3</v>
      </c>
      <c r="J148" s="793">
        <f t="shared" si="51"/>
        <v>2.4216523897435025E-3</v>
      </c>
      <c r="K148" s="793">
        <f t="shared" si="51"/>
        <v>1.6689766469853867E-3</v>
      </c>
      <c r="L148" s="793">
        <f t="shared" si="51"/>
        <v>7.1995071046428447E-3</v>
      </c>
      <c r="M148" s="793">
        <f t="shared" si="51"/>
        <v>4.0906290367288892E-3</v>
      </c>
      <c r="N148" s="793">
        <f t="shared" si="51"/>
        <v>5.2360051670129783E-3</v>
      </c>
      <c r="O148" s="793">
        <f t="shared" si="51"/>
        <v>4.0906290367288892E-3</v>
      </c>
      <c r="P148" s="793">
        <f t="shared" si="51"/>
        <v>5.7203222560292056E-3</v>
      </c>
      <c r="Q148" s="793">
        <f t="shared" si="51"/>
        <v>4.0641146135769477E-3</v>
      </c>
      <c r="R148" s="794">
        <f t="shared" si="51"/>
        <v>5.7222733759163423E-3</v>
      </c>
    </row>
    <row r="149" spans="1:19" x14ac:dyDescent="0.25">
      <c r="A149" s="791">
        <v>2040</v>
      </c>
      <c r="B149" s="792">
        <f t="shared" si="51"/>
        <v>2.4092985827771462E-3</v>
      </c>
      <c r="C149" s="793">
        <f t="shared" si="51"/>
        <v>2.3423736221444476E-4</v>
      </c>
      <c r="D149" s="793">
        <f t="shared" si="51"/>
        <v>1.445299721025845E-2</v>
      </c>
      <c r="E149" s="793">
        <f t="shared" si="51"/>
        <v>4.2016320626612541E-3</v>
      </c>
      <c r="F149" s="793">
        <f t="shared" si="51"/>
        <v>1.082340419341539E-2</v>
      </c>
      <c r="G149" s="793">
        <f t="shared" si="51"/>
        <v>4.2016320626612541E-3</v>
      </c>
      <c r="H149" s="793">
        <f t="shared" si="51"/>
        <v>5.7494649533734558E-3</v>
      </c>
      <c r="I149" s="793">
        <f t="shared" si="51"/>
        <v>1.6677788887753007E-3</v>
      </c>
      <c r="J149" s="793">
        <f t="shared" si="51"/>
        <v>2.4246079496014856E-3</v>
      </c>
      <c r="K149" s="793">
        <f t="shared" si="51"/>
        <v>1.6710135868875102E-3</v>
      </c>
      <c r="L149" s="793">
        <f t="shared" si="51"/>
        <v>7.2082939042206326E-3</v>
      </c>
      <c r="M149" s="793">
        <f t="shared" si="51"/>
        <v>4.0956215364889963E-3</v>
      </c>
      <c r="N149" s="793">
        <f t="shared" si="51"/>
        <v>5.2423955667059144E-3</v>
      </c>
      <c r="O149" s="793">
        <f t="shared" si="51"/>
        <v>4.0956215364889963E-3</v>
      </c>
      <c r="P149" s="793">
        <f t="shared" si="51"/>
        <v>5.7212382755980947E-3</v>
      </c>
      <c r="Q149" s="793">
        <f t="shared" si="51"/>
        <v>4.065011383714563E-3</v>
      </c>
      <c r="R149" s="794">
        <f t="shared" si="51"/>
        <v>5.7235360282701054E-3</v>
      </c>
    </row>
    <row r="150" spans="1:19" ht="15.75" thickBot="1" x14ac:dyDescent="0.3">
      <c r="A150" s="795">
        <v>2041</v>
      </c>
      <c r="B150" s="796">
        <f t="shared" si="51"/>
        <v>2.4197157953781776E-3</v>
      </c>
      <c r="C150" s="797">
        <f t="shared" si="51"/>
        <v>2.3525014677287836E-4</v>
      </c>
      <c r="D150" s="797">
        <f t="shared" si="51"/>
        <v>1.447839994858981E-2</v>
      </c>
      <c r="E150" s="797">
        <f t="shared" si="51"/>
        <v>4.2241981690164061E-3</v>
      </c>
      <c r="F150" s="797">
        <f t="shared" si="51"/>
        <v>1.0881534483386262E-2</v>
      </c>
      <c r="G150" s="797">
        <f t="shared" si="51"/>
        <v>4.2241981690164061E-3</v>
      </c>
      <c r="H150" s="797">
        <f t="shared" si="51"/>
        <v>5.7543434102416404E-3</v>
      </c>
      <c r="I150" s="797">
        <f t="shared" si="51"/>
        <v>1.6694799762358211E-3</v>
      </c>
      <c r="J150" s="797">
        <f t="shared" si="51"/>
        <v>2.4279343788475957E-3</v>
      </c>
      <c r="K150" s="797">
        <f t="shared" si="51"/>
        <v>1.6733061259625323E-3</v>
      </c>
      <c r="L150" s="797">
        <f t="shared" si="51"/>
        <v>7.2181832884658254E-3</v>
      </c>
      <c r="M150" s="797">
        <f t="shared" si="51"/>
        <v>4.1012405048101285E-3</v>
      </c>
      <c r="N150" s="797">
        <f t="shared" si="51"/>
        <v>5.2495878461569639E-3</v>
      </c>
      <c r="O150" s="797">
        <f t="shared" si="51"/>
        <v>4.1012405048101285E-3</v>
      </c>
      <c r="P150" s="797">
        <f t="shared" si="51"/>
        <v>5.7222668091206283E-3</v>
      </c>
      <c r="Q150" s="797">
        <f t="shared" si="51"/>
        <v>4.0660227811663762E-3</v>
      </c>
      <c r="R150" s="798">
        <f t="shared" si="51"/>
        <v>5.7249600758822582E-3</v>
      </c>
    </row>
    <row r="152" spans="1:19" ht="15.75" thickBot="1" x14ac:dyDescent="0.3">
      <c r="A152" s="901" t="s">
        <v>626</v>
      </c>
      <c r="B152" s="901"/>
      <c r="C152" s="901"/>
      <c r="D152" s="901"/>
      <c r="E152" s="901"/>
      <c r="F152" s="901"/>
      <c r="G152" s="901"/>
      <c r="H152" s="901"/>
      <c r="I152" s="901"/>
      <c r="J152" s="901"/>
      <c r="K152" s="901"/>
      <c r="L152" s="901"/>
      <c r="M152" s="901"/>
      <c r="N152" s="901"/>
      <c r="O152" s="901"/>
      <c r="P152" s="901"/>
      <c r="Q152" s="901"/>
      <c r="R152" s="901"/>
      <c r="S152" s="732" t="s">
        <v>214</v>
      </c>
    </row>
    <row r="153" spans="1:19" x14ac:dyDescent="0.25">
      <c r="A153" s="787">
        <v>2022</v>
      </c>
      <c r="B153" s="788">
        <f t="shared" ref="B153:B172" si="52">B9*(1-B$31/100)*B131</f>
        <v>3.6506912967003204</v>
      </c>
      <c r="C153" s="789">
        <f t="shared" ref="C153:R153" si="53">C9*(1-C$31/100)*C131</f>
        <v>0.35492832051253109</v>
      </c>
      <c r="D153" s="789">
        <f t="shared" si="53"/>
        <v>18.355114286069476</v>
      </c>
      <c r="E153" s="789">
        <f t="shared" si="53"/>
        <v>5.7531266696848951</v>
      </c>
      <c r="F153" s="789">
        <f t="shared" si="53"/>
        <v>14.820054301108286</v>
      </c>
      <c r="G153" s="789">
        <f t="shared" si="53"/>
        <v>5.7531266696848951</v>
      </c>
      <c r="H153" s="789">
        <f t="shared" si="53"/>
        <v>5.3295967819701016</v>
      </c>
      <c r="I153" s="789">
        <f t="shared" si="53"/>
        <v>1.6621645167838639</v>
      </c>
      <c r="J153" s="789">
        <f t="shared" si="53"/>
        <v>2.4117681223922731</v>
      </c>
      <c r="K153" s="789">
        <f t="shared" si="53"/>
        <v>1.6621645167838639</v>
      </c>
      <c r="L153" s="789">
        <f t="shared" si="53"/>
        <v>7.1701214449500013</v>
      </c>
      <c r="M153" s="789">
        <f t="shared" si="53"/>
        <v>4.073932639176137</v>
      </c>
      <c r="N153" s="789">
        <f t="shared" si="53"/>
        <v>5.2146337781454557</v>
      </c>
      <c r="O153" s="789">
        <f t="shared" si="53"/>
        <v>4.073932639176137</v>
      </c>
      <c r="P153" s="789">
        <f t="shared" si="53"/>
        <v>3.4688449540211681</v>
      </c>
      <c r="Q153" s="789">
        <f t="shared" si="53"/>
        <v>2.6268398366895123</v>
      </c>
      <c r="R153" s="799">
        <f t="shared" si="53"/>
        <v>3.6985904900588333</v>
      </c>
      <c r="S153" s="800">
        <f>SUM(B153:R153)</f>
        <v>90.079631263907743</v>
      </c>
    </row>
    <row r="154" spans="1:19" x14ac:dyDescent="0.25">
      <c r="A154" s="791">
        <v>2023</v>
      </c>
      <c r="B154" s="792">
        <f t="shared" si="52"/>
        <v>3.7989332209916196</v>
      </c>
      <c r="C154" s="793">
        <f t="shared" ref="C154:R154" si="54">C10*(1-C$31/100)*C132</f>
        <v>0.36934072981862964</v>
      </c>
      <c r="D154" s="793">
        <f t="shared" si="54"/>
        <v>19.151329834921995</v>
      </c>
      <c r="E154" s="793">
        <f t="shared" si="54"/>
        <v>6.0200695574422536</v>
      </c>
      <c r="F154" s="793">
        <f t="shared" si="54"/>
        <v>15.507699179971244</v>
      </c>
      <c r="G154" s="793">
        <f t="shared" si="54"/>
        <v>6.0200695574422536</v>
      </c>
      <c r="H154" s="793">
        <f t="shared" si="54"/>
        <v>5.528839635816837</v>
      </c>
      <c r="I154" s="793">
        <f t="shared" si="54"/>
        <v>1.7270965786082235</v>
      </c>
      <c r="J154" s="793">
        <f t="shared" si="54"/>
        <v>2.5154933209804522</v>
      </c>
      <c r="K154" s="793">
        <f t="shared" si="54"/>
        <v>1.7336508022973387</v>
      </c>
      <c r="L154" s="793">
        <f t="shared" si="54"/>
        <v>7.4784936569689124</v>
      </c>
      <c r="M154" s="793">
        <f t="shared" si="54"/>
        <v>4.2491441232777918</v>
      </c>
      <c r="N154" s="793">
        <f t="shared" si="54"/>
        <v>5.4389044777955728</v>
      </c>
      <c r="O154" s="793">
        <f t="shared" si="54"/>
        <v>4.2491441232777918</v>
      </c>
      <c r="P154" s="793">
        <f t="shared" si="54"/>
        <v>3.6125684518732131</v>
      </c>
      <c r="Q154" s="793">
        <f t="shared" si="54"/>
        <v>2.7431740016274233</v>
      </c>
      <c r="R154" s="801">
        <f t="shared" si="54"/>
        <v>3.8623889942914116</v>
      </c>
      <c r="S154" s="802">
        <f t="shared" ref="S154:S172" si="55">SUM(B154:R154)</f>
        <v>94.00634024740296</v>
      </c>
    </row>
    <row r="155" spans="1:19" x14ac:dyDescent="0.25">
      <c r="A155" s="791">
        <v>2024</v>
      </c>
      <c r="B155" s="792">
        <f t="shared" si="52"/>
        <v>3.9475361040641981</v>
      </c>
      <c r="C155" s="793">
        <f t="shared" ref="C155:R155" si="56">C11*(1-C$31/100)*C133</f>
        <v>0.38378823233957482</v>
      </c>
      <c r="D155" s="793">
        <f t="shared" si="56"/>
        <v>19.948223559787131</v>
      </c>
      <c r="E155" s="793">
        <f t="shared" si="56"/>
        <v>6.2876362841512066</v>
      </c>
      <c r="F155" s="793">
        <f t="shared" si="56"/>
        <v>16.196951067973504</v>
      </c>
      <c r="G155" s="793">
        <f t="shared" si="56"/>
        <v>6.2876362841512066</v>
      </c>
      <c r="H155" s="793">
        <f t="shared" si="56"/>
        <v>5.7281903417045159</v>
      </c>
      <c r="I155" s="793">
        <f t="shared" si="56"/>
        <v>1.7920676569465035</v>
      </c>
      <c r="J155" s="793">
        <f t="shared" si="56"/>
        <v>2.6192884428000416</v>
      </c>
      <c r="K155" s="793">
        <f t="shared" si="56"/>
        <v>1.8051852781459747</v>
      </c>
      <c r="L155" s="793">
        <f t="shared" si="56"/>
        <v>7.787073748864989</v>
      </c>
      <c r="M155" s="793">
        <f t="shared" si="56"/>
        <v>4.4244737209460174</v>
      </c>
      <c r="N155" s="793">
        <f t="shared" si="56"/>
        <v>5.663326362810901</v>
      </c>
      <c r="O155" s="793">
        <f t="shared" si="56"/>
        <v>4.4244737209460174</v>
      </c>
      <c r="P155" s="793">
        <f t="shared" si="56"/>
        <v>3.7563054702902399</v>
      </c>
      <c r="Q155" s="793">
        <f t="shared" si="56"/>
        <v>2.8595214706366403</v>
      </c>
      <c r="R155" s="801">
        <f t="shared" si="56"/>
        <v>4.0262062306563893</v>
      </c>
      <c r="S155" s="802">
        <f t="shared" si="55"/>
        <v>97.937883977215023</v>
      </c>
    </row>
    <row r="156" spans="1:19" x14ac:dyDescent="0.25">
      <c r="A156" s="791">
        <v>2025</v>
      </c>
      <c r="B156" s="792">
        <f t="shared" si="52"/>
        <v>4.0965734231062401</v>
      </c>
      <c r="C156" s="793">
        <f t="shared" ref="C156:R156" si="57">C12*(1-C$31/100)*C134</f>
        <v>0.39827797169088441</v>
      </c>
      <c r="D156" s="793">
        <f t="shared" si="57"/>
        <v>20.745944112401567</v>
      </c>
      <c r="E156" s="793">
        <f t="shared" si="57"/>
        <v>6.5559728108261384</v>
      </c>
      <c r="F156" s="793">
        <f t="shared" si="57"/>
        <v>16.88818596068813</v>
      </c>
      <c r="G156" s="793">
        <f t="shared" si="57"/>
        <v>6.5559728108261384</v>
      </c>
      <c r="H156" s="793">
        <f t="shared" si="57"/>
        <v>5.9276691930351495</v>
      </c>
      <c r="I156" s="793">
        <f t="shared" si="57"/>
        <v>1.8570854323463826</v>
      </c>
      <c r="J156" s="793">
        <f t="shared" si="57"/>
        <v>2.7231686878960928</v>
      </c>
      <c r="K156" s="793">
        <f t="shared" si="57"/>
        <v>1.8767784200364963</v>
      </c>
      <c r="L156" s="793">
        <f t="shared" si="57"/>
        <v>8.0959069099613572</v>
      </c>
      <c r="M156" s="793">
        <f t="shared" si="57"/>
        <v>4.5999471079325893</v>
      </c>
      <c r="N156" s="793">
        <f t="shared" si="57"/>
        <v>5.8879322981537143</v>
      </c>
      <c r="O156" s="793">
        <f t="shared" si="57"/>
        <v>4.5999471079325893</v>
      </c>
      <c r="P156" s="793">
        <f t="shared" si="57"/>
        <v>3.9000588426775815</v>
      </c>
      <c r="Q156" s="793">
        <f t="shared" si="57"/>
        <v>2.9758852302372274</v>
      </c>
      <c r="R156" s="801">
        <f t="shared" si="57"/>
        <v>4.1900464041740157</v>
      </c>
      <c r="S156" s="802">
        <f t="shared" si="55"/>
        <v>101.8753527239223</v>
      </c>
    </row>
    <row r="157" spans="1:19" x14ac:dyDescent="0.25">
      <c r="A157" s="791">
        <v>2026</v>
      </c>
      <c r="B157" s="792">
        <f t="shared" si="52"/>
        <v>4.2461300853216635</v>
      </c>
      <c r="C157" s="793">
        <f t="shared" ref="C157:R157" si="58">C13*(1-C$31/100)*C135</f>
        <v>0.41281820273960607</v>
      </c>
      <c r="D157" s="793">
        <f t="shared" si="58"/>
        <v>21.544664972043542</v>
      </c>
      <c r="E157" s="793">
        <f t="shared" si="58"/>
        <v>6.8252510492962566</v>
      </c>
      <c r="F157" s="793">
        <f t="shared" si="58"/>
        <v>17.581846702987153</v>
      </c>
      <c r="G157" s="793">
        <f t="shared" si="58"/>
        <v>6.8252510492962566</v>
      </c>
      <c r="H157" s="793">
        <f t="shared" si="58"/>
        <v>6.1272994096110427</v>
      </c>
      <c r="I157" s="793">
        <f t="shared" si="58"/>
        <v>1.922158742213254</v>
      </c>
      <c r="J157" s="793">
        <f t="shared" si="58"/>
        <v>2.8271517748624913</v>
      </c>
      <c r="K157" s="793">
        <f t="shared" si="58"/>
        <v>1.9484424394322577</v>
      </c>
      <c r="L157" s="793">
        <f t="shared" si="58"/>
        <v>8.4050458171587596</v>
      </c>
      <c r="M157" s="793">
        <f t="shared" si="58"/>
        <v>4.7755942142947498</v>
      </c>
      <c r="N157" s="793">
        <f t="shared" si="58"/>
        <v>6.1127605942972796</v>
      </c>
      <c r="O157" s="793">
        <f t="shared" si="58"/>
        <v>4.7755942142947498</v>
      </c>
      <c r="P157" s="793">
        <f t="shared" si="58"/>
        <v>4.0438318556886585</v>
      </c>
      <c r="Q157" s="793">
        <f t="shared" si="58"/>
        <v>3.0922687772862703</v>
      </c>
      <c r="R157" s="801">
        <f t="shared" si="58"/>
        <v>4.3539144384190678</v>
      </c>
      <c r="S157" s="802">
        <f t="shared" si="55"/>
        <v>105.82002433924308</v>
      </c>
    </row>
    <row r="158" spans="1:19" x14ac:dyDescent="0.25">
      <c r="A158" s="791">
        <v>2027</v>
      </c>
      <c r="B158" s="792">
        <f t="shared" si="52"/>
        <v>4.3963036984531083</v>
      </c>
      <c r="C158" s="793">
        <f t="shared" ref="C158:R158" si="59">C14*(1-C$31/100)*C136</f>
        <v>0.42741841512738549</v>
      </c>
      <c r="D158" s="793">
        <f t="shared" si="59"/>
        <v>22.344587400618916</v>
      </c>
      <c r="E158" s="793">
        <f t="shared" si="59"/>
        <v>7.0956721419925257</v>
      </c>
      <c r="F158" s="793">
        <f t="shared" si="59"/>
        <v>18.278451437772741</v>
      </c>
      <c r="G158" s="793">
        <f t="shared" si="59"/>
        <v>7.0956721419925257</v>
      </c>
      <c r="H158" s="793">
        <f t="shared" si="59"/>
        <v>6.3271074399912512</v>
      </c>
      <c r="I158" s="793">
        <f t="shared" si="59"/>
        <v>1.9872977054667098</v>
      </c>
      <c r="J158" s="793">
        <f t="shared" si="59"/>
        <v>2.9312582383257415</v>
      </c>
      <c r="K158" s="793">
        <f t="shared" si="59"/>
        <v>2.0201914885758492</v>
      </c>
      <c r="L158" s="793">
        <f t="shared" si="59"/>
        <v>8.7145515193468004</v>
      </c>
      <c r="M158" s="793">
        <f t="shared" si="59"/>
        <v>4.9514497269015916</v>
      </c>
      <c r="N158" s="793">
        <f t="shared" si="59"/>
        <v>6.3378556504340366</v>
      </c>
      <c r="O158" s="793">
        <f t="shared" si="59"/>
        <v>4.9514497269015916</v>
      </c>
      <c r="P158" s="793">
        <f t="shared" si="59"/>
        <v>4.187628300980208</v>
      </c>
      <c r="Q158" s="793">
        <f t="shared" si="59"/>
        <v>3.2086761810689524</v>
      </c>
      <c r="R158" s="801">
        <f t="shared" si="59"/>
        <v>4.5178160629450845</v>
      </c>
      <c r="S158" s="802">
        <f t="shared" si="55"/>
        <v>109.77338727689501</v>
      </c>
    </row>
    <row r="159" spans="1:19" x14ac:dyDescent="0.25">
      <c r="A159" s="791">
        <v>2028</v>
      </c>
      <c r="B159" s="792">
        <f t="shared" si="52"/>
        <v>4.54720593020199</v>
      </c>
      <c r="C159" s="793">
        <f t="shared" ref="C159:R159" si="60">C15*(1-C$31/100)*C137</f>
        <v>0.44208946543630451</v>
      </c>
      <c r="D159" s="793">
        <f t="shared" si="60"/>
        <v>23.145943618594323</v>
      </c>
      <c r="E159" s="793">
        <f t="shared" si="60"/>
        <v>7.3674700014014221</v>
      </c>
      <c r="F159" s="793">
        <f t="shared" si="60"/>
        <v>18.978602723610063</v>
      </c>
      <c r="G159" s="793">
        <f t="shared" si="60"/>
        <v>7.3674700014014221</v>
      </c>
      <c r="H159" s="793">
        <f t="shared" si="60"/>
        <v>6.5271232835614077</v>
      </c>
      <c r="I159" s="793">
        <f t="shared" si="60"/>
        <v>2.052513855661303</v>
      </c>
      <c r="J159" s="793">
        <f t="shared" si="60"/>
        <v>3.0355117484979077</v>
      </c>
      <c r="K159" s="793">
        <f t="shared" si="60"/>
        <v>2.0920418807215309</v>
      </c>
      <c r="L159" s="793">
        <f t="shared" si="60"/>
        <v>9.0244943874262109</v>
      </c>
      <c r="M159" s="793">
        <f t="shared" si="60"/>
        <v>5.127553629219439</v>
      </c>
      <c r="N159" s="793">
        <f t="shared" si="60"/>
        <v>6.563268645400882</v>
      </c>
      <c r="O159" s="793">
        <f t="shared" si="60"/>
        <v>5.127553629219439</v>
      </c>
      <c r="P159" s="793">
        <f t="shared" si="60"/>
        <v>4.3314525306839355</v>
      </c>
      <c r="Q159" s="793">
        <f t="shared" si="60"/>
        <v>3.3251121501290384</v>
      </c>
      <c r="R159" s="801">
        <f t="shared" si="60"/>
        <v>4.6817579073816855</v>
      </c>
      <c r="S159" s="802">
        <f t="shared" si="55"/>
        <v>113.73716538854829</v>
      </c>
    </row>
    <row r="160" spans="1:19" x14ac:dyDescent="0.25">
      <c r="A160" s="791">
        <v>2029</v>
      </c>
      <c r="B160" s="792">
        <f t="shared" si="52"/>
        <v>4.6989639593602686</v>
      </c>
      <c r="C160" s="793">
        <f t="shared" ref="C160:R160" si="61">C16*(1-C$31/100)*C138</f>
        <v>0.45684371827113712</v>
      </c>
      <c r="D160" s="793">
        <f t="shared" si="61"/>
        <v>23.949000209228515</v>
      </c>
      <c r="E160" s="793">
        <f t="shared" si="61"/>
        <v>7.6409151184468831</v>
      </c>
      <c r="F160" s="793">
        <f t="shared" si="61"/>
        <v>19.682997345119169</v>
      </c>
      <c r="G160" s="793">
        <f t="shared" si="61"/>
        <v>7.6409151184468831</v>
      </c>
      <c r="H160" s="793">
        <f t="shared" si="61"/>
        <v>6.7273808328998426</v>
      </c>
      <c r="I160" s="793">
        <f t="shared" si="61"/>
        <v>2.117820282831925</v>
      </c>
      <c r="J160" s="793">
        <f t="shared" si="61"/>
        <v>3.139939453538056</v>
      </c>
      <c r="K160" s="793">
        <f t="shared" si="61"/>
        <v>2.1640123260870383</v>
      </c>
      <c r="L160" s="793">
        <f t="shared" si="61"/>
        <v>9.3349551321401663</v>
      </c>
      <c r="M160" s="793">
        <f t="shared" si="61"/>
        <v>5.3039517796250948</v>
      </c>
      <c r="N160" s="793">
        <f t="shared" si="61"/>
        <v>6.7890582779201205</v>
      </c>
      <c r="O160" s="793">
        <f t="shared" si="61"/>
        <v>5.3039517796250948</v>
      </c>
      <c r="P160" s="793">
        <f t="shared" si="61"/>
        <v>4.4753095167152166</v>
      </c>
      <c r="Q160" s="793">
        <f t="shared" si="61"/>
        <v>3.4415821040019434</v>
      </c>
      <c r="R160" s="801">
        <f t="shared" si="61"/>
        <v>4.8457476024347361</v>
      </c>
      <c r="S160" s="802">
        <f t="shared" si="55"/>
        <v>117.71334455669208</v>
      </c>
    </row>
    <row r="161" spans="1:19" x14ac:dyDescent="0.25">
      <c r="A161" s="791">
        <v>2030</v>
      </c>
      <c r="B161" s="792">
        <f t="shared" si="52"/>
        <v>4.8517220214572001</v>
      </c>
      <c r="C161" s="793">
        <f t="shared" ref="C161:R161" si="62">C17*(1-C$31/100)*C139</f>
        <v>0.47169519653056108</v>
      </c>
      <c r="D161" s="793">
        <f t="shared" si="62"/>
        <v>24.754061758521416</v>
      </c>
      <c r="E161" s="793">
        <f t="shared" si="62"/>
        <v>7.9163186490197583</v>
      </c>
      <c r="F161" s="793">
        <f t="shared" si="62"/>
        <v>20.392436839874897</v>
      </c>
      <c r="G161" s="793">
        <f t="shared" si="62"/>
        <v>7.9163186490197583</v>
      </c>
      <c r="H161" s="793">
        <f t="shared" si="62"/>
        <v>6.9279182370208243</v>
      </c>
      <c r="I161" s="793">
        <f t="shared" si="62"/>
        <v>2.1832317843231137</v>
      </c>
      <c r="J161" s="793">
        <f t="shared" si="62"/>
        <v>3.2445723454583977</v>
      </c>
      <c r="K161" s="793">
        <f t="shared" si="62"/>
        <v>2.2361241840321386</v>
      </c>
      <c r="L161" s="793">
        <f t="shared" si="62"/>
        <v>9.6460258919033439</v>
      </c>
      <c r="M161" s="793">
        <f t="shared" si="62"/>
        <v>5.4806965294905368</v>
      </c>
      <c r="N161" s="793">
        <f t="shared" si="62"/>
        <v>7.0152915577478865</v>
      </c>
      <c r="O161" s="793">
        <f t="shared" si="62"/>
        <v>5.4806965294905368</v>
      </c>
      <c r="P161" s="793">
        <f t="shared" si="62"/>
        <v>4.6192049140390186</v>
      </c>
      <c r="Q161" s="793">
        <f t="shared" si="62"/>
        <v>3.5580922500128751</v>
      </c>
      <c r="R161" s="801">
        <f t="shared" si="62"/>
        <v>5.0097938880181285</v>
      </c>
      <c r="S161" s="802">
        <f t="shared" si="55"/>
        <v>121.70420122596038</v>
      </c>
    </row>
    <row r="162" spans="1:19" x14ac:dyDescent="0.25">
      <c r="A162" s="791">
        <v>2031</v>
      </c>
      <c r="B162" s="792">
        <f t="shared" si="52"/>
        <v>5.0056430517132968</v>
      </c>
      <c r="C162" s="793">
        <f t="shared" ref="C162:R162" si="63">C18*(1-C$31/100)*C140</f>
        <v>0.48665974113879273</v>
      </c>
      <c r="D162" s="793">
        <f t="shared" si="63"/>
        <v>25.561474738269116</v>
      </c>
      <c r="E162" s="793">
        <f t="shared" si="63"/>
        <v>8.1940367878336708</v>
      </c>
      <c r="F162" s="793">
        <f t="shared" si="63"/>
        <v>21.107838765459537</v>
      </c>
      <c r="G162" s="793">
        <f t="shared" si="63"/>
        <v>8.1940367878336708</v>
      </c>
      <c r="H162" s="793">
        <f t="shared" si="63"/>
        <v>7.1287782860734801</v>
      </c>
      <c r="I162" s="793">
        <f t="shared" si="63"/>
        <v>2.2487650248606017</v>
      </c>
      <c r="J162" s="793">
        <f t="shared" si="63"/>
        <v>3.3494456503082501</v>
      </c>
      <c r="K162" s="793">
        <f t="shared" si="63"/>
        <v>2.3084017319691994</v>
      </c>
      <c r="L162" s="793">
        <f t="shared" si="63"/>
        <v>9.9578113928083116</v>
      </c>
      <c r="M162" s="793">
        <f t="shared" si="63"/>
        <v>5.65784738227745</v>
      </c>
      <c r="N162" s="793">
        <f t="shared" si="63"/>
        <v>7.2420446493151349</v>
      </c>
      <c r="O162" s="793">
        <f t="shared" si="63"/>
        <v>5.65784738227745</v>
      </c>
      <c r="P162" s="793">
        <f t="shared" si="63"/>
        <v>4.7631451280126962</v>
      </c>
      <c r="Q162" s="793">
        <f t="shared" si="63"/>
        <v>3.6746496653018439</v>
      </c>
      <c r="R162" s="801">
        <f t="shared" si="63"/>
        <v>5.1739067287449956</v>
      </c>
      <c r="S162" s="802">
        <f t="shared" si="55"/>
        <v>125.7123328941975</v>
      </c>
    </row>
    <row r="163" spans="1:19" x14ac:dyDescent="0.25">
      <c r="A163" s="791">
        <v>2032</v>
      </c>
      <c r="B163" s="792">
        <f t="shared" si="52"/>
        <v>5.1609104280831977</v>
      </c>
      <c r="C163" s="793">
        <f t="shared" ref="C163:R163" si="64">C19*(1-C$31/100)*C141</f>
        <v>0.50175518050808865</v>
      </c>
      <c r="D163" s="793">
        <f t="shared" si="64"/>
        <v>26.371631639583622</v>
      </c>
      <c r="E163" s="793">
        <f t="shared" si="64"/>
        <v>8.4744754387475076</v>
      </c>
      <c r="F163" s="793">
        <f t="shared" si="64"/>
        <v>21.830248730213583</v>
      </c>
      <c r="G163" s="793">
        <f t="shared" si="64"/>
        <v>8.4744754387475076</v>
      </c>
      <c r="H163" s="793">
        <f t="shared" si="64"/>
        <v>7.3300088180730185</v>
      </c>
      <c r="I163" s="793">
        <f t="shared" si="64"/>
        <v>2.3144387061224903</v>
      </c>
      <c r="J163" s="793">
        <f t="shared" si="64"/>
        <v>3.4545992433660415</v>
      </c>
      <c r="K163" s="793">
        <f t="shared" si="64"/>
        <v>2.3808724515090285</v>
      </c>
      <c r="L163" s="793">
        <f t="shared" si="64"/>
        <v>10.270430182980123</v>
      </c>
      <c r="M163" s="793">
        <f t="shared" si="64"/>
        <v>5.8354716948750713</v>
      </c>
      <c r="N163" s="793">
        <f t="shared" si="64"/>
        <v>7.4694037694400901</v>
      </c>
      <c r="O163" s="793">
        <f t="shared" si="64"/>
        <v>5.8354716948750713</v>
      </c>
      <c r="P163" s="793">
        <f t="shared" si="64"/>
        <v>4.9071373859248704</v>
      </c>
      <c r="Q163" s="793">
        <f t="shared" si="64"/>
        <v>3.7912623842366484</v>
      </c>
      <c r="R163" s="801">
        <f t="shared" si="64"/>
        <v>5.3380974370052012</v>
      </c>
      <c r="S163" s="802">
        <f t="shared" si="55"/>
        <v>129.74069062429115</v>
      </c>
    </row>
    <row r="164" spans="1:19" x14ac:dyDescent="0.25">
      <c r="A164" s="791">
        <v>2033</v>
      </c>
      <c r="B164" s="792">
        <f t="shared" si="52"/>
        <v>5.3177298171589023</v>
      </c>
      <c r="C164" s="793">
        <f t="shared" ref="C164:R164" si="65">C20*(1-C$31/100)*C142</f>
        <v>0.51700151000155992</v>
      </c>
      <c r="D164" s="793">
        <f t="shared" si="65"/>
        <v>27.18497536420762</v>
      </c>
      <c r="E164" s="793">
        <f t="shared" si="65"/>
        <v>8.7580951906575368</v>
      </c>
      <c r="F164" s="793">
        <f t="shared" si="65"/>
        <v>22.560853211133818</v>
      </c>
      <c r="G164" s="793">
        <f t="shared" si="65"/>
        <v>8.7580951906575368</v>
      </c>
      <c r="H164" s="793">
        <f t="shared" si="65"/>
        <v>7.5316631482387768</v>
      </c>
      <c r="I164" s="793">
        <f t="shared" si="65"/>
        <v>2.3802737460664929</v>
      </c>
      <c r="J164" s="793">
        <f t="shared" si="65"/>
        <v>3.5600780900667686</v>
      </c>
      <c r="K164" s="793">
        <f t="shared" si="65"/>
        <v>2.4535673323433129</v>
      </c>
      <c r="L164" s="793">
        <f t="shared" si="65"/>
        <v>10.584015943441742</v>
      </c>
      <c r="M164" s="793">
        <f t="shared" si="65"/>
        <v>6.0136454224100815</v>
      </c>
      <c r="N164" s="793">
        <f t="shared" si="65"/>
        <v>7.6974661406849041</v>
      </c>
      <c r="O164" s="793">
        <f t="shared" si="65"/>
        <v>6.0136454224100815</v>
      </c>
      <c r="P164" s="793">
        <f t="shared" si="65"/>
        <v>5.0511898128491657</v>
      </c>
      <c r="Q164" s="793">
        <f t="shared" si="65"/>
        <v>3.9079394913743553</v>
      </c>
      <c r="R164" s="801">
        <f t="shared" si="65"/>
        <v>5.502378803855092</v>
      </c>
      <c r="S164" s="802">
        <f t="shared" si="55"/>
        <v>133.79261363755776</v>
      </c>
    </row>
    <row r="165" spans="1:19" x14ac:dyDescent="0.25">
      <c r="A165" s="791">
        <v>2034</v>
      </c>
      <c r="B165" s="792">
        <f t="shared" si="52"/>
        <v>5.4763311256949727</v>
      </c>
      <c r="C165" s="793">
        <f t="shared" ref="C165:R165" si="66">C21*(1-C$31/100)*C143</f>
        <v>0.53242108166478896</v>
      </c>
      <c r="D165" s="793">
        <f t="shared" si="66"/>
        <v>28.002003880926832</v>
      </c>
      <c r="E165" s="793">
        <f t="shared" si="66"/>
        <v>9.0454166080262937</v>
      </c>
      <c r="F165" s="793">
        <f t="shared" si="66"/>
        <v>23.300993182275725</v>
      </c>
      <c r="G165" s="793">
        <f t="shared" si="66"/>
        <v>9.0454166080262937</v>
      </c>
      <c r="H165" s="793">
        <f t="shared" si="66"/>
        <v>7.7338005215117889</v>
      </c>
      <c r="I165" s="793">
        <f t="shared" si="66"/>
        <v>2.4462934682687929</v>
      </c>
      <c r="J165" s="793">
        <f t="shared" si="66"/>
        <v>3.6659327133895721</v>
      </c>
      <c r="K165" s="793">
        <f t="shared" si="66"/>
        <v>2.5265211943630832</v>
      </c>
      <c r="L165" s="793">
        <f t="shared" si="66"/>
        <v>10.898718877644674</v>
      </c>
      <c r="M165" s="793">
        <f t="shared" si="66"/>
        <v>6.1924539077526557</v>
      </c>
      <c r="N165" s="793">
        <f t="shared" si="66"/>
        <v>7.9263410019233991</v>
      </c>
      <c r="O165" s="793">
        <f t="shared" si="66"/>
        <v>6.1924539077526557</v>
      </c>
      <c r="P165" s="793">
        <f t="shared" si="66"/>
        <v>5.1953115119311031</v>
      </c>
      <c r="Q165" s="793">
        <f t="shared" si="66"/>
        <v>4.0246912201311176</v>
      </c>
      <c r="R165" s="801">
        <f t="shared" si="66"/>
        <v>5.6667652379446132</v>
      </c>
      <c r="S165" s="802">
        <f t="shared" si="55"/>
        <v>137.87186604922834</v>
      </c>
    </row>
    <row r="166" spans="1:19" x14ac:dyDescent="0.25">
      <c r="A166" s="791">
        <v>2035</v>
      </c>
      <c r="B166" s="792">
        <f t="shared" si="52"/>
        <v>5.6369705605077511</v>
      </c>
      <c r="C166" s="793">
        <f t="shared" ref="C166:R166" si="67">C22*(1-C$31/100)*C144</f>
        <v>0.54803880449380904</v>
      </c>
      <c r="D166" s="793">
        <f t="shared" si="67"/>
        <v>28.823275154356086</v>
      </c>
      <c r="E166" s="793">
        <f t="shared" si="67"/>
        <v>9.3370258450809214</v>
      </c>
      <c r="F166" s="793">
        <f t="shared" si="67"/>
        <v>24.052178576928448</v>
      </c>
      <c r="G166" s="793">
        <f t="shared" si="67"/>
        <v>9.3370258450809214</v>
      </c>
      <c r="H166" s="793">
        <f t="shared" si="67"/>
        <v>7.9364865888226088</v>
      </c>
      <c r="I166" s="793">
        <f t="shared" si="67"/>
        <v>2.5125238015292228</v>
      </c>
      <c r="J166" s="793">
        <f t="shared" si="67"/>
        <v>3.7722196884275214</v>
      </c>
      <c r="K166" s="793">
        <f t="shared" si="67"/>
        <v>2.5997730285108593</v>
      </c>
      <c r="L166" s="793">
        <f t="shared" si="67"/>
        <v>11.214707181811551</v>
      </c>
      <c r="M166" s="793">
        <f t="shared" si="67"/>
        <v>6.3719927169383821</v>
      </c>
      <c r="N166" s="793">
        <f t="shared" si="67"/>
        <v>8.1561506776811292</v>
      </c>
      <c r="O166" s="793">
        <f t="shared" si="67"/>
        <v>6.3719927169383821</v>
      </c>
      <c r="P166" s="793">
        <f t="shared" si="67"/>
        <v>5.3395126492260747</v>
      </c>
      <c r="Q166" s="793">
        <f t="shared" si="67"/>
        <v>4.141529057319647</v>
      </c>
      <c r="R166" s="801">
        <f t="shared" si="67"/>
        <v>5.831272912706063</v>
      </c>
      <c r="S166" s="802">
        <f t="shared" si="55"/>
        <v>141.98267580635934</v>
      </c>
    </row>
    <row r="167" spans="1:19" x14ac:dyDescent="0.25">
      <c r="A167" s="791">
        <v>2036</v>
      </c>
      <c r="B167" s="792">
        <f t="shared" si="52"/>
        <v>5.7999327994914358</v>
      </c>
      <c r="C167" s="793">
        <f t="shared" ref="C167:R167" si="68">C23*(1-C$31/100)*C145</f>
        <v>0.56388235550611177</v>
      </c>
      <c r="D167" s="793">
        <f t="shared" si="68"/>
        <v>29.649412353349561</v>
      </c>
      <c r="E167" s="793">
        <f t="shared" si="68"/>
        <v>9.6335805926803442</v>
      </c>
      <c r="F167" s="793">
        <f t="shared" si="68"/>
        <v>24.816103606744566</v>
      </c>
      <c r="G167" s="793">
        <f t="shared" si="68"/>
        <v>9.6335805926803442</v>
      </c>
      <c r="H167" s="793">
        <f t="shared" si="68"/>
        <v>8.1397939076783459</v>
      </c>
      <c r="I167" s="793">
        <f t="shared" si="68"/>
        <v>2.5789934899966309</v>
      </c>
      <c r="J167" s="793">
        <f t="shared" si="68"/>
        <v>3.8790021648591084</v>
      </c>
      <c r="K167" s="793">
        <f t="shared" si="68"/>
        <v>2.6733663568623585</v>
      </c>
      <c r="L167" s="793">
        <f t="shared" si="68"/>
        <v>11.532168598229783</v>
      </c>
      <c r="M167" s="793">
        <f t="shared" si="68"/>
        <v>6.5523685217214682</v>
      </c>
      <c r="N167" s="793">
        <f t="shared" si="68"/>
        <v>8.3870317078034784</v>
      </c>
      <c r="O167" s="793">
        <f t="shared" si="68"/>
        <v>6.5523685217214682</v>
      </c>
      <c r="P167" s="793">
        <f t="shared" si="68"/>
        <v>5.483804543205907</v>
      </c>
      <c r="Q167" s="793">
        <f t="shared" si="68"/>
        <v>4.2584658537130373</v>
      </c>
      <c r="R167" s="801">
        <f t="shared" si="68"/>
        <v>5.995919922027956</v>
      </c>
      <c r="S167" s="802">
        <f t="shared" si="55"/>
        <v>146.12977588827189</v>
      </c>
    </row>
    <row r="168" spans="1:19" x14ac:dyDescent="0.25">
      <c r="A168" s="791">
        <v>2037</v>
      </c>
      <c r="B168" s="792">
        <f t="shared" si="52"/>
        <v>5.965533276484873</v>
      </c>
      <c r="C168" s="793">
        <f t="shared" ref="C168:R168" si="69">C24*(1-C$31/100)*C146</f>
        <v>0.57998240188047367</v>
      </c>
      <c r="D168" s="793">
        <f t="shared" si="69"/>
        <v>30.481109346260684</v>
      </c>
      <c r="E168" s="793">
        <f t="shared" si="69"/>
        <v>9.9358163668184041</v>
      </c>
      <c r="F168" s="793">
        <f t="shared" si="69"/>
        <v>25.594662960924211</v>
      </c>
      <c r="G168" s="793">
        <f t="shared" si="69"/>
        <v>9.9358163668184041</v>
      </c>
      <c r="H168" s="793">
        <f t="shared" si="69"/>
        <v>8.3438024676361575</v>
      </c>
      <c r="I168" s="793">
        <f t="shared" si="69"/>
        <v>2.645734314067461</v>
      </c>
      <c r="J168" s="793">
        <f t="shared" si="69"/>
        <v>3.986350418038533</v>
      </c>
      <c r="K168" s="793">
        <f t="shared" si="69"/>
        <v>2.7473496124319619</v>
      </c>
      <c r="L168" s="793">
        <f t="shared" si="69"/>
        <v>11.851312053628071</v>
      </c>
      <c r="M168" s="793">
        <f t="shared" si="69"/>
        <v>6.7337000304704953</v>
      </c>
      <c r="N168" s="793">
        <f t="shared" si="69"/>
        <v>8.6191360390022336</v>
      </c>
      <c r="O168" s="793">
        <f t="shared" si="69"/>
        <v>6.7337000304704953</v>
      </c>
      <c r="P168" s="793">
        <f t="shared" si="69"/>
        <v>5.6281997590511166</v>
      </c>
      <c r="Q168" s="793">
        <f t="shared" si="69"/>
        <v>4.375515940793111</v>
      </c>
      <c r="R168" s="801">
        <f t="shared" si="69"/>
        <v>6.1607264446367003</v>
      </c>
      <c r="S168" s="802">
        <f t="shared" si="55"/>
        <v>150.3184478294134</v>
      </c>
    </row>
    <row r="169" spans="1:19" x14ac:dyDescent="0.25">
      <c r="A169" s="791">
        <v>2038</v>
      </c>
      <c r="B169" s="792">
        <f t="shared" si="52"/>
        <v>6.134120582714286</v>
      </c>
      <c r="C169" s="793">
        <f t="shared" ref="C169:R169" si="70">C25*(1-C$31/100)*C147</f>
        <v>0.59637283443055555</v>
      </c>
      <c r="D169" s="793">
        <f t="shared" si="70"/>
        <v>31.319136490253314</v>
      </c>
      <c r="E169" s="793">
        <f t="shared" si="70"/>
        <v>10.244553147699131</v>
      </c>
      <c r="F169" s="793">
        <f t="shared" si="70"/>
        <v>26.389968908472962</v>
      </c>
      <c r="G169" s="793">
        <f t="shared" si="70"/>
        <v>10.244553147699131</v>
      </c>
      <c r="H169" s="793">
        <f t="shared" si="70"/>
        <v>8.5486002412286428</v>
      </c>
      <c r="I169" s="793">
        <f t="shared" si="70"/>
        <v>2.7127813223098447</v>
      </c>
      <c r="J169" s="793">
        <f t="shared" si="70"/>
        <v>4.0943424294195081</v>
      </c>
      <c r="K169" s="793">
        <f t="shared" si="70"/>
        <v>2.8217765391945258</v>
      </c>
      <c r="L169" s="793">
        <f t="shared" si="70"/>
        <v>12.1723693847607</v>
      </c>
      <c r="M169" s="793">
        <f t="shared" si="70"/>
        <v>6.9161189686140343</v>
      </c>
      <c r="N169" s="793">
        <f t="shared" si="70"/>
        <v>8.8526322798259631</v>
      </c>
      <c r="O169" s="793">
        <f t="shared" si="70"/>
        <v>6.9161189686140343</v>
      </c>
      <c r="P169" s="793">
        <f t="shared" si="70"/>
        <v>5.7727122078456103</v>
      </c>
      <c r="Q169" s="793">
        <f t="shared" si="70"/>
        <v>4.4926952538409113</v>
      </c>
      <c r="R169" s="801">
        <f t="shared" si="70"/>
        <v>6.3257149174080025</v>
      </c>
      <c r="S169" s="802">
        <f t="shared" si="55"/>
        <v>154.55456762433116</v>
      </c>
    </row>
    <row r="170" spans="1:19" x14ac:dyDescent="0.25">
      <c r="A170" s="791">
        <v>2039</v>
      </c>
      <c r="B170" s="792">
        <f t="shared" si="52"/>
        <v>6.3060789875287186</v>
      </c>
      <c r="C170" s="793">
        <f t="shared" ref="C170:R170" si="71">C26*(1-C$31/100)*C148</f>
        <v>0.61309101267640309</v>
      </c>
      <c r="D170" s="793">
        <f t="shared" si="71"/>
        <v>32.164346721842364</v>
      </c>
      <c r="E170" s="793">
        <f t="shared" si="71"/>
        <v>10.560702378290095</v>
      </c>
      <c r="F170" s="793">
        <f t="shared" si="71"/>
        <v>27.20436932647528</v>
      </c>
      <c r="G170" s="793">
        <f t="shared" si="71"/>
        <v>10.560702378290095</v>
      </c>
      <c r="H170" s="793">
        <f t="shared" si="71"/>
        <v>8.754283760905011</v>
      </c>
      <c r="I170" s="793">
        <f t="shared" si="71"/>
        <v>2.7801730746646753</v>
      </c>
      <c r="J170" s="793">
        <f t="shared" si="71"/>
        <v>4.2030644970249478</v>
      </c>
      <c r="K170" s="793">
        <f t="shared" si="71"/>
        <v>2.8967066128144907</v>
      </c>
      <c r="L170" s="793">
        <f t="shared" si="71"/>
        <v>12.495597153317412</v>
      </c>
      <c r="M170" s="793">
        <f t="shared" si="71"/>
        <v>7.0997711098394385</v>
      </c>
      <c r="N170" s="793">
        <f t="shared" si="71"/>
        <v>9.0877070205944808</v>
      </c>
      <c r="O170" s="793">
        <f t="shared" si="71"/>
        <v>7.0997711098394385</v>
      </c>
      <c r="P170" s="793">
        <f t="shared" si="71"/>
        <v>5.9173572507901717</v>
      </c>
      <c r="Q170" s="793">
        <f t="shared" si="71"/>
        <v>4.6100214615264452</v>
      </c>
      <c r="R170" s="801">
        <f t="shared" si="71"/>
        <v>6.4909102178292342</v>
      </c>
      <c r="S170" s="802">
        <f t="shared" si="55"/>
        <v>158.84465407424872</v>
      </c>
    </row>
    <row r="171" spans="1:19" x14ac:dyDescent="0.25">
      <c r="A171" s="791">
        <v>2040</v>
      </c>
      <c r="B171" s="792">
        <f t="shared" si="52"/>
        <v>6.4818310811367867</v>
      </c>
      <c r="C171" s="793">
        <f t="shared" ref="C171:R171" si="72">C27*(1-C$31/100)*C149</f>
        <v>0.63017802177718751</v>
      </c>
      <c r="D171" s="793">
        <f t="shared" si="72"/>
        <v>33.017681955819526</v>
      </c>
      <c r="E171" s="793">
        <f t="shared" si="72"/>
        <v>10.885274331230736</v>
      </c>
      <c r="F171" s="793">
        <f t="shared" si="72"/>
        <v>28.040466677250372</v>
      </c>
      <c r="G171" s="793">
        <f t="shared" si="72"/>
        <v>10.885274331230736</v>
      </c>
      <c r="H171" s="793">
        <f t="shared" si="72"/>
        <v>8.9609587225501919</v>
      </c>
      <c r="I171" s="793">
        <f t="shared" si="72"/>
        <v>2.847951897174454</v>
      </c>
      <c r="J171" s="793">
        <f t="shared" si="72"/>
        <v>4.3126118766727455</v>
      </c>
      <c r="K171" s="793">
        <f t="shared" si="72"/>
        <v>2.972205482571757</v>
      </c>
      <c r="L171" s="793">
        <f t="shared" si="72"/>
        <v>12.821278552270325</v>
      </c>
      <c r="M171" s="793">
        <f t="shared" si="72"/>
        <v>7.2848173592445029</v>
      </c>
      <c r="N171" s="793">
        <f t="shared" si="72"/>
        <v>9.3245662198329633</v>
      </c>
      <c r="O171" s="793">
        <f t="shared" si="72"/>
        <v>7.2848173592445029</v>
      </c>
      <c r="P171" s="793">
        <f t="shared" si="72"/>
        <v>6.0621518085507882</v>
      </c>
      <c r="Q171" s="793">
        <f t="shared" si="72"/>
        <v>4.727514102154311</v>
      </c>
      <c r="R171" s="801">
        <f t="shared" si="72"/>
        <v>6.6563398558332709</v>
      </c>
      <c r="S171" s="802">
        <f t="shared" si="55"/>
        <v>163.19591963454516</v>
      </c>
    </row>
    <row r="172" spans="1:19" ht="15.75" thickBot="1" x14ac:dyDescent="0.3">
      <c r="A172" s="795">
        <v>2041</v>
      </c>
      <c r="B172" s="796">
        <f t="shared" si="52"/>
        <v>6.6618405420454296</v>
      </c>
      <c r="C172" s="797">
        <f t="shared" ref="C172:R172" si="73">C28*(1-C$31/100)*C150</f>
        <v>0.64767894158775008</v>
      </c>
      <c r="D172" s="797">
        <f t="shared" si="73"/>
        <v>33.880179799697579</v>
      </c>
      <c r="E172" s="797">
        <f t="shared" si="73"/>
        <v>11.219385852944194</v>
      </c>
      <c r="F172" s="797">
        <f t="shared" si="73"/>
        <v>28.901137957184243</v>
      </c>
      <c r="G172" s="797">
        <f t="shared" si="73"/>
        <v>11.219385852944194</v>
      </c>
      <c r="H172" s="797">
        <f t="shared" si="73"/>
        <v>9.1687406161426193</v>
      </c>
      <c r="I172" s="797">
        <f t="shared" si="73"/>
        <v>2.9161641484899206</v>
      </c>
      <c r="J172" s="797">
        <f t="shared" si="73"/>
        <v>4.4230894546656074</v>
      </c>
      <c r="K172" s="797">
        <f t="shared" si="73"/>
        <v>3.0483454349722434</v>
      </c>
      <c r="L172" s="797">
        <f t="shared" si="73"/>
        <v>13.149725405762618</v>
      </c>
      <c r="M172" s="797">
        <f t="shared" si="73"/>
        <v>7.4714348896378517</v>
      </c>
      <c r="N172" s="797">
        <f t="shared" si="73"/>
        <v>9.5634366587364497</v>
      </c>
      <c r="O172" s="797">
        <f t="shared" si="73"/>
        <v>7.4714348896378517</v>
      </c>
      <c r="P172" s="797">
        <f t="shared" si="73"/>
        <v>6.2071144758574182</v>
      </c>
      <c r="Q172" s="797">
        <f t="shared" si="73"/>
        <v>4.8451947267212887</v>
      </c>
      <c r="R172" s="803">
        <f t="shared" si="73"/>
        <v>6.8220341752235747</v>
      </c>
      <c r="S172" s="804">
        <f t="shared" si="55"/>
        <v>167.61632382225088</v>
      </c>
    </row>
    <row r="173" spans="1:19" x14ac:dyDescent="0.25">
      <c r="A173" s="805"/>
      <c r="B173" s="806"/>
      <c r="C173" s="806"/>
      <c r="D173" s="806"/>
      <c r="E173" s="806"/>
      <c r="F173" s="806"/>
      <c r="G173" s="806"/>
      <c r="H173" s="806"/>
      <c r="I173" s="806"/>
      <c r="J173" s="806"/>
      <c r="K173" s="806"/>
      <c r="L173" s="806"/>
      <c r="M173" s="806"/>
      <c r="N173" s="806"/>
      <c r="O173" s="806"/>
      <c r="P173" s="806"/>
      <c r="Q173" s="806"/>
      <c r="R173" s="806"/>
    </row>
    <row r="174" spans="1:19" ht="15.75" thickBot="1" x14ac:dyDescent="0.3">
      <c r="A174" s="901" t="s">
        <v>627</v>
      </c>
      <c r="B174" s="901"/>
      <c r="C174" s="901"/>
      <c r="D174" s="901"/>
      <c r="E174" s="901"/>
      <c r="F174" s="901"/>
      <c r="G174" s="901"/>
      <c r="H174" s="901"/>
      <c r="I174" s="901"/>
      <c r="J174" s="901"/>
      <c r="K174" s="901"/>
      <c r="L174" s="901"/>
      <c r="M174" s="901"/>
      <c r="N174" s="901"/>
      <c r="O174" s="901"/>
      <c r="P174" s="901"/>
      <c r="Q174" s="901"/>
      <c r="R174" s="901"/>
      <c r="S174" s="732" t="s">
        <v>214</v>
      </c>
    </row>
    <row r="175" spans="1:19" x14ac:dyDescent="0.25">
      <c r="A175" s="787">
        <v>2022</v>
      </c>
      <c r="B175" s="788">
        <f t="shared" ref="B175:B194" si="74">B9*B$31/100*B131</f>
        <v>0.64423964059417427</v>
      </c>
      <c r="C175" s="789">
        <f t="shared" ref="C175:R175" si="75">C9*C$31/100*C131</f>
        <v>6.2634409502211372E-2</v>
      </c>
      <c r="D175" s="789">
        <f t="shared" si="75"/>
        <v>3.2391378151887316</v>
      </c>
      <c r="E175" s="789">
        <f t="shared" si="75"/>
        <v>1.2628814640771719</v>
      </c>
      <c r="F175" s="789">
        <f t="shared" si="75"/>
        <v>3.2531826514627942</v>
      </c>
      <c r="G175" s="789">
        <f t="shared" si="75"/>
        <v>1.2628814640771719</v>
      </c>
      <c r="H175" s="789">
        <f t="shared" si="75"/>
        <v>2.0726209707661507</v>
      </c>
      <c r="I175" s="789">
        <f t="shared" si="75"/>
        <v>0.5540548389279546</v>
      </c>
      <c r="J175" s="789">
        <f t="shared" si="75"/>
        <v>0.80392270746409111</v>
      </c>
      <c r="K175" s="789">
        <f t="shared" si="75"/>
        <v>0.5540548389279546</v>
      </c>
      <c r="L175" s="789">
        <f t="shared" si="75"/>
        <v>2.3900404816500003</v>
      </c>
      <c r="M175" s="789">
        <f t="shared" si="75"/>
        <v>1.3579775463920458</v>
      </c>
      <c r="N175" s="789">
        <f t="shared" si="75"/>
        <v>1.7382112593818184</v>
      </c>
      <c r="O175" s="789">
        <f t="shared" si="75"/>
        <v>1.3579775463920458</v>
      </c>
      <c r="P175" s="789">
        <f t="shared" si="75"/>
        <v>1.7085355743686352</v>
      </c>
      <c r="Q175" s="789">
        <f t="shared" si="75"/>
        <v>1.1801744193822448</v>
      </c>
      <c r="R175" s="799">
        <f t="shared" si="75"/>
        <v>1.6616855824902006</v>
      </c>
      <c r="S175" s="800">
        <f>SUM(B175:R175)</f>
        <v>25.104213211045398</v>
      </c>
    </row>
    <row r="176" spans="1:19" x14ac:dyDescent="0.25">
      <c r="A176" s="791">
        <v>2023</v>
      </c>
      <c r="B176" s="792">
        <f t="shared" si="74"/>
        <v>0.67039998017499169</v>
      </c>
      <c r="C176" s="793">
        <f t="shared" ref="C176:R176" si="76">C10*C$31/100*C132</f>
        <v>6.5177775850346412E-2</v>
      </c>
      <c r="D176" s="793">
        <f t="shared" si="76"/>
        <v>3.3796464414568224</v>
      </c>
      <c r="E176" s="793">
        <f t="shared" si="76"/>
        <v>1.3214786833409824</v>
      </c>
      <c r="F176" s="793">
        <f t="shared" si="76"/>
        <v>3.40412908828637</v>
      </c>
      <c r="G176" s="793">
        <f t="shared" si="76"/>
        <v>1.3214786833409824</v>
      </c>
      <c r="H176" s="793">
        <f t="shared" si="76"/>
        <v>2.1501043028176592</v>
      </c>
      <c r="I176" s="793">
        <f t="shared" si="76"/>
        <v>0.57569885953607447</v>
      </c>
      <c r="J176" s="793">
        <f t="shared" si="76"/>
        <v>0.83849777366015077</v>
      </c>
      <c r="K176" s="793">
        <f t="shared" si="76"/>
        <v>0.5778836007657796</v>
      </c>
      <c r="L176" s="793">
        <f t="shared" si="76"/>
        <v>2.4928312189896373</v>
      </c>
      <c r="M176" s="793">
        <f t="shared" si="76"/>
        <v>1.4163813744259306</v>
      </c>
      <c r="N176" s="793">
        <f t="shared" si="76"/>
        <v>1.8129681592651909</v>
      </c>
      <c r="O176" s="793">
        <f t="shared" si="76"/>
        <v>1.4163813744259306</v>
      </c>
      <c r="P176" s="793">
        <f t="shared" si="76"/>
        <v>1.7793247598778512</v>
      </c>
      <c r="Q176" s="793">
        <f t="shared" si="76"/>
        <v>1.2324404934847843</v>
      </c>
      <c r="R176" s="801">
        <f t="shared" si="76"/>
        <v>1.7352762148265761</v>
      </c>
      <c r="S176" s="802">
        <f t="shared" ref="S176:S194" si="77">SUM(B176:R176)</f>
        <v>26.190098784526068</v>
      </c>
    </row>
    <row r="177" spans="1:19" x14ac:dyDescent="0.25">
      <c r="A177" s="791">
        <v>2024</v>
      </c>
      <c r="B177" s="792">
        <f t="shared" si="74"/>
        <v>0.69662401836427035</v>
      </c>
      <c r="C177" s="793">
        <f t="shared" ref="C177:R177" si="78">C11*C$31/100*C133</f>
        <v>6.7727335118748497E-2</v>
      </c>
      <c r="D177" s="793">
        <f t="shared" si="78"/>
        <v>3.5202747458447874</v>
      </c>
      <c r="E177" s="793">
        <f t="shared" si="78"/>
        <v>1.38021284286246</v>
      </c>
      <c r="F177" s="793">
        <f t="shared" si="78"/>
        <v>3.5554282832136965</v>
      </c>
      <c r="G177" s="793">
        <f t="shared" si="78"/>
        <v>1.38021284286246</v>
      </c>
      <c r="H177" s="793">
        <f t="shared" si="78"/>
        <v>2.2276295773295343</v>
      </c>
      <c r="I177" s="793">
        <f t="shared" si="78"/>
        <v>0.59735588564883446</v>
      </c>
      <c r="J177" s="793">
        <f t="shared" si="78"/>
        <v>0.87309614760001397</v>
      </c>
      <c r="K177" s="793">
        <f t="shared" si="78"/>
        <v>0.60172842604865828</v>
      </c>
      <c r="L177" s="793">
        <f t="shared" si="78"/>
        <v>2.5956912496216633</v>
      </c>
      <c r="M177" s="793">
        <f t="shared" si="78"/>
        <v>1.4748245736486725</v>
      </c>
      <c r="N177" s="793">
        <f t="shared" si="78"/>
        <v>1.8877754542703005</v>
      </c>
      <c r="O177" s="793">
        <f t="shared" si="78"/>
        <v>1.4748245736486725</v>
      </c>
      <c r="P177" s="793">
        <f t="shared" si="78"/>
        <v>1.8501206047698198</v>
      </c>
      <c r="Q177" s="793">
        <f t="shared" si="78"/>
        <v>1.2847125447787806</v>
      </c>
      <c r="R177" s="801">
        <f t="shared" si="78"/>
        <v>1.808875263048523</v>
      </c>
      <c r="S177" s="802">
        <f t="shared" si="77"/>
        <v>27.277114368679896</v>
      </c>
    </row>
    <row r="178" spans="1:19" x14ac:dyDescent="0.25">
      <c r="A178" s="791">
        <v>2025</v>
      </c>
      <c r="B178" s="792">
        <f t="shared" si="74"/>
        <v>0.72292472172463063</v>
      </c>
      <c r="C178" s="793">
        <f t="shared" ref="C178:R178" si="79">C12*C$31/100*C134</f>
        <v>7.0284347945450187E-2</v>
      </c>
      <c r="D178" s="793">
        <f t="shared" si="79"/>
        <v>3.661048961012042</v>
      </c>
      <c r="E178" s="793">
        <f t="shared" si="79"/>
        <v>1.4391159828642739</v>
      </c>
      <c r="F178" s="793">
        <f t="shared" si="79"/>
        <v>3.7071627718583695</v>
      </c>
      <c r="G178" s="793">
        <f t="shared" si="79"/>
        <v>1.4391159828642739</v>
      </c>
      <c r="H178" s="793">
        <f t="shared" si="79"/>
        <v>2.3052046861803355</v>
      </c>
      <c r="I178" s="793">
        <f t="shared" si="79"/>
        <v>0.61902847744879419</v>
      </c>
      <c r="J178" s="793">
        <f t="shared" si="79"/>
        <v>0.90772289596536415</v>
      </c>
      <c r="K178" s="793">
        <f t="shared" si="79"/>
        <v>0.6255928066788321</v>
      </c>
      <c r="L178" s="793">
        <f t="shared" si="79"/>
        <v>2.6986356366537851</v>
      </c>
      <c r="M178" s="793">
        <f t="shared" si="79"/>
        <v>1.5333157026441964</v>
      </c>
      <c r="N178" s="793">
        <f t="shared" si="79"/>
        <v>1.9626440993845715</v>
      </c>
      <c r="O178" s="793">
        <f t="shared" si="79"/>
        <v>1.5333157026441964</v>
      </c>
      <c r="P178" s="793">
        <f t="shared" si="79"/>
        <v>1.9209245046023913</v>
      </c>
      <c r="Q178" s="793">
        <f t="shared" si="79"/>
        <v>1.3369919150341167</v>
      </c>
      <c r="R178" s="801">
        <f t="shared" si="79"/>
        <v>1.882484616368036</v>
      </c>
      <c r="S178" s="802">
        <f t="shared" si="77"/>
        <v>28.365513811873655</v>
      </c>
    </row>
    <row r="179" spans="1:19" x14ac:dyDescent="0.25">
      <c r="A179" s="791">
        <v>2026</v>
      </c>
      <c r="B179" s="792">
        <f t="shared" si="74"/>
        <v>0.74931707388029356</v>
      </c>
      <c r="C179" s="793">
        <f t="shared" ref="C179:R179" si="80">C13*C$31/100*C135</f>
        <v>7.28502710716952E-2</v>
      </c>
      <c r="D179" s="793">
        <f t="shared" si="80"/>
        <v>3.8019997009488602</v>
      </c>
      <c r="E179" s="793">
        <f t="shared" si="80"/>
        <v>1.4982258400894219</v>
      </c>
      <c r="F179" s="793">
        <f t="shared" si="80"/>
        <v>3.8594297640703505</v>
      </c>
      <c r="G179" s="793">
        <f t="shared" si="80"/>
        <v>1.4982258400894219</v>
      </c>
      <c r="H179" s="793">
        <f t="shared" si="80"/>
        <v>2.3828386592931832</v>
      </c>
      <c r="I179" s="793">
        <f t="shared" si="80"/>
        <v>0.64071958073775137</v>
      </c>
      <c r="J179" s="793">
        <f t="shared" si="80"/>
        <v>0.94238392495416379</v>
      </c>
      <c r="K179" s="793">
        <f t="shared" si="80"/>
        <v>0.6494808131440859</v>
      </c>
      <c r="L179" s="793">
        <f t="shared" si="80"/>
        <v>2.8016819390529197</v>
      </c>
      <c r="M179" s="793">
        <f t="shared" si="80"/>
        <v>1.59186473809825</v>
      </c>
      <c r="N179" s="793">
        <f t="shared" si="80"/>
        <v>2.03758686476576</v>
      </c>
      <c r="O179" s="793">
        <f t="shared" si="80"/>
        <v>1.59186473809825</v>
      </c>
      <c r="P179" s="793">
        <f t="shared" si="80"/>
        <v>1.9917380781750111</v>
      </c>
      <c r="Q179" s="793">
        <f t="shared" si="80"/>
        <v>1.3892801753025275</v>
      </c>
      <c r="R179" s="801">
        <f t="shared" si="80"/>
        <v>1.9561064868259583</v>
      </c>
      <c r="S179" s="802">
        <f t="shared" si="77"/>
        <v>29.455594488597903</v>
      </c>
    </row>
    <row r="180" spans="1:19" x14ac:dyDescent="0.25">
      <c r="A180" s="791">
        <v>2027</v>
      </c>
      <c r="B180" s="792">
        <f t="shared" si="74"/>
        <v>0.7758182997270191</v>
      </c>
      <c r="C180" s="793">
        <f t="shared" ref="C180:R180" si="81">C14*C$31/100*C136</f>
        <v>7.5426779140126854E-2</v>
      </c>
      <c r="D180" s="793">
        <f t="shared" si="81"/>
        <v>3.9431624824621614</v>
      </c>
      <c r="E180" s="793">
        <f t="shared" si="81"/>
        <v>1.5575865677544569</v>
      </c>
      <c r="F180" s="793">
        <f t="shared" si="81"/>
        <v>4.0123429985354804</v>
      </c>
      <c r="G180" s="793">
        <f t="shared" si="81"/>
        <v>1.5575865677544569</v>
      </c>
      <c r="H180" s="793">
        <f t="shared" si="81"/>
        <v>2.4605417822188196</v>
      </c>
      <c r="I180" s="793">
        <f t="shared" si="81"/>
        <v>0.6624325684889032</v>
      </c>
      <c r="J180" s="793">
        <f t="shared" si="81"/>
        <v>0.97708607944191384</v>
      </c>
      <c r="K180" s="793">
        <f t="shared" si="81"/>
        <v>0.67339716285861628</v>
      </c>
      <c r="L180" s="793">
        <f t="shared" si="81"/>
        <v>2.9048505064489332</v>
      </c>
      <c r="M180" s="793">
        <f t="shared" si="81"/>
        <v>1.6504832423005302</v>
      </c>
      <c r="N180" s="793">
        <f t="shared" si="81"/>
        <v>2.112618550144679</v>
      </c>
      <c r="O180" s="793">
        <f t="shared" si="81"/>
        <v>1.6504832423005302</v>
      </c>
      <c r="P180" s="793">
        <f t="shared" si="81"/>
        <v>2.0625631930201025</v>
      </c>
      <c r="Q180" s="793">
        <f t="shared" si="81"/>
        <v>1.4415791538135874</v>
      </c>
      <c r="R180" s="801">
        <f t="shared" si="81"/>
        <v>2.0297434485695312</v>
      </c>
      <c r="S180" s="802">
        <f t="shared" si="77"/>
        <v>30.547702624979852</v>
      </c>
    </row>
    <row r="181" spans="1:19" x14ac:dyDescent="0.25">
      <c r="A181" s="791">
        <v>2028</v>
      </c>
      <c r="B181" s="792">
        <f t="shared" si="74"/>
        <v>0.80244810532976307</v>
      </c>
      <c r="C181" s="793">
        <f t="shared" ref="C181:R181" si="82">C15*C$31/100*C137</f>
        <v>7.8015788018171384E-2</v>
      </c>
      <c r="D181" s="793">
        <f t="shared" si="82"/>
        <v>4.0845782856342927</v>
      </c>
      <c r="E181" s="793">
        <f t="shared" si="82"/>
        <v>1.6172495125027511</v>
      </c>
      <c r="F181" s="793">
        <f t="shared" si="82"/>
        <v>4.1660347442070869</v>
      </c>
      <c r="G181" s="793">
        <f t="shared" si="82"/>
        <v>1.6172495125027511</v>
      </c>
      <c r="H181" s="793">
        <f t="shared" si="82"/>
        <v>2.5383257213849921</v>
      </c>
      <c r="I181" s="793">
        <f t="shared" si="82"/>
        <v>0.68417128522043424</v>
      </c>
      <c r="J181" s="793">
        <f t="shared" si="82"/>
        <v>1.0118372494993026</v>
      </c>
      <c r="K181" s="793">
        <f t="shared" si="82"/>
        <v>0.69734729357384362</v>
      </c>
      <c r="L181" s="793">
        <f t="shared" si="82"/>
        <v>3.0081647958087374</v>
      </c>
      <c r="M181" s="793">
        <f t="shared" si="82"/>
        <v>1.7091845430731465</v>
      </c>
      <c r="N181" s="793">
        <f t="shared" si="82"/>
        <v>2.1877562151336272</v>
      </c>
      <c r="O181" s="793">
        <f t="shared" si="82"/>
        <v>1.7091845430731465</v>
      </c>
      <c r="P181" s="793">
        <f t="shared" si="82"/>
        <v>2.1334019927249233</v>
      </c>
      <c r="Q181" s="793">
        <f t="shared" si="82"/>
        <v>1.493890966000003</v>
      </c>
      <c r="R181" s="801">
        <f t="shared" si="82"/>
        <v>2.1033984801280043</v>
      </c>
      <c r="S181" s="802">
        <f t="shared" si="77"/>
        <v>31.642239033814977</v>
      </c>
    </row>
    <row r="182" spans="1:19" x14ac:dyDescent="0.25">
      <c r="A182" s="791">
        <v>2029</v>
      </c>
      <c r="B182" s="792">
        <f t="shared" si="74"/>
        <v>0.82922893400475317</v>
      </c>
      <c r="C182" s="793">
        <f t="shared" ref="C182:R182" si="83">C16*C$31/100*C138</f>
        <v>8.0619479694906543E-2</v>
      </c>
      <c r="D182" s="793">
        <f t="shared" si="83"/>
        <v>4.2262941545697386</v>
      </c>
      <c r="E182" s="793">
        <f t="shared" si="83"/>
        <v>1.677274050390779</v>
      </c>
      <c r="F182" s="793">
        <f t="shared" si="83"/>
        <v>4.3206579538066467</v>
      </c>
      <c r="G182" s="793">
        <f t="shared" si="83"/>
        <v>1.677274050390779</v>
      </c>
      <c r="H182" s="793">
        <f t="shared" si="83"/>
        <v>2.6162036572388274</v>
      </c>
      <c r="I182" s="793">
        <f t="shared" si="83"/>
        <v>0.70594009427730842</v>
      </c>
      <c r="J182" s="793">
        <f t="shared" si="83"/>
        <v>1.0466464845126853</v>
      </c>
      <c r="K182" s="793">
        <f t="shared" si="83"/>
        <v>0.72133744202901284</v>
      </c>
      <c r="L182" s="793">
        <f t="shared" si="83"/>
        <v>3.1116517107133883</v>
      </c>
      <c r="M182" s="793">
        <f t="shared" si="83"/>
        <v>1.7679839265416983</v>
      </c>
      <c r="N182" s="793">
        <f t="shared" si="83"/>
        <v>2.2630194259733734</v>
      </c>
      <c r="O182" s="793">
        <f t="shared" si="83"/>
        <v>1.7679839265416983</v>
      </c>
      <c r="P182" s="793">
        <f t="shared" si="83"/>
        <v>2.2042569261433154</v>
      </c>
      <c r="Q182" s="793">
        <f t="shared" si="83"/>
        <v>1.5462180467255111</v>
      </c>
      <c r="R182" s="801">
        <f t="shared" si="83"/>
        <v>2.1770750097895193</v>
      </c>
      <c r="S182" s="802">
        <f t="shared" si="77"/>
        <v>32.739665273343945</v>
      </c>
    </row>
    <row r="183" spans="1:19" x14ac:dyDescent="0.25">
      <c r="A183" s="791">
        <v>2030</v>
      </c>
      <c r="B183" s="792">
        <f t="shared" si="74"/>
        <v>0.85618623908068248</v>
      </c>
      <c r="C183" s="793">
        <f t="shared" ref="C183:R183" si="84">C17*C$31/100*C139</f>
        <v>8.3240328799510779E-2</v>
      </c>
      <c r="D183" s="793">
        <f t="shared" si="84"/>
        <v>4.3683638397390743</v>
      </c>
      <c r="E183" s="793">
        <f t="shared" si="84"/>
        <v>1.7377284839311664</v>
      </c>
      <c r="F183" s="793">
        <f t="shared" si="84"/>
        <v>4.476388574606684</v>
      </c>
      <c r="G183" s="793">
        <f t="shared" si="84"/>
        <v>1.7377284839311664</v>
      </c>
      <c r="H183" s="793">
        <f t="shared" si="84"/>
        <v>2.6941904255080984</v>
      </c>
      <c r="I183" s="793">
        <f t="shared" si="84"/>
        <v>0.7277439281077045</v>
      </c>
      <c r="J183" s="793">
        <f t="shared" si="84"/>
        <v>1.0815241151527992</v>
      </c>
      <c r="K183" s="793">
        <f t="shared" si="84"/>
        <v>0.74537472801071292</v>
      </c>
      <c r="L183" s="793">
        <f t="shared" si="84"/>
        <v>3.2153419639677812</v>
      </c>
      <c r="M183" s="793">
        <f t="shared" si="84"/>
        <v>1.8268988431635123</v>
      </c>
      <c r="N183" s="793">
        <f t="shared" si="84"/>
        <v>2.3384305192492953</v>
      </c>
      <c r="O183" s="793">
        <f t="shared" si="84"/>
        <v>1.8268988431635123</v>
      </c>
      <c r="P183" s="793">
        <f t="shared" si="84"/>
        <v>2.2751307785565316</v>
      </c>
      <c r="Q183" s="793">
        <f t="shared" si="84"/>
        <v>1.5985631847883934</v>
      </c>
      <c r="R183" s="801">
        <f t="shared" si="84"/>
        <v>2.2507769641820583</v>
      </c>
      <c r="S183" s="802">
        <f t="shared" si="77"/>
        <v>33.840510243938681</v>
      </c>
    </row>
    <row r="184" spans="1:19" x14ac:dyDescent="0.25">
      <c r="A184" s="791">
        <v>2031</v>
      </c>
      <c r="B184" s="792">
        <f t="shared" si="74"/>
        <v>0.88334877383175847</v>
      </c>
      <c r="C184" s="793">
        <f t="shared" ref="C184:R184" si="85">C18*C$31/100*C140</f>
        <v>8.588113078919872E-2</v>
      </c>
      <c r="D184" s="793">
        <f t="shared" si="85"/>
        <v>4.5108484832239615</v>
      </c>
      <c r="E184" s="793">
        <f t="shared" si="85"/>
        <v>1.7986910022073912</v>
      </c>
      <c r="F184" s="793">
        <f t="shared" si="85"/>
        <v>4.6334280216862389</v>
      </c>
      <c r="G184" s="793">
        <f t="shared" si="85"/>
        <v>1.7986910022073912</v>
      </c>
      <c r="H184" s="793">
        <f t="shared" si="85"/>
        <v>2.7723026668063535</v>
      </c>
      <c r="I184" s="793">
        <f t="shared" si="85"/>
        <v>0.74958834162020049</v>
      </c>
      <c r="J184" s="793">
        <f t="shared" si="85"/>
        <v>1.1164818834360835</v>
      </c>
      <c r="K184" s="793">
        <f t="shared" si="85"/>
        <v>0.7694672439897331</v>
      </c>
      <c r="L184" s="793">
        <f t="shared" si="85"/>
        <v>3.3192704642694375</v>
      </c>
      <c r="M184" s="793">
        <f t="shared" si="85"/>
        <v>1.8859491274258167</v>
      </c>
      <c r="N184" s="793">
        <f t="shared" si="85"/>
        <v>2.414014883105045</v>
      </c>
      <c r="O184" s="793">
        <f t="shared" si="85"/>
        <v>1.8859491274258167</v>
      </c>
      <c r="P184" s="793">
        <f t="shared" si="85"/>
        <v>2.3460267048420747</v>
      </c>
      <c r="Q184" s="793">
        <f t="shared" si="85"/>
        <v>1.650929559773292</v>
      </c>
      <c r="R184" s="801">
        <f t="shared" si="85"/>
        <v>2.3245088201607946</v>
      </c>
      <c r="S184" s="802">
        <f t="shared" si="77"/>
        <v>34.945377236800589</v>
      </c>
    </row>
    <row r="185" spans="1:19" x14ac:dyDescent="0.25">
      <c r="A185" s="791">
        <v>2032</v>
      </c>
      <c r="B185" s="792">
        <f t="shared" si="74"/>
        <v>0.91074889907350542</v>
      </c>
      <c r="C185" s="793">
        <f t="shared" ref="C185:R185" si="86">C19*C$31/100*C141</f>
        <v>8.8545031854368572E-2</v>
      </c>
      <c r="D185" s="793">
        <f t="shared" si="86"/>
        <v>4.653817348161815</v>
      </c>
      <c r="E185" s="793">
        <f t="shared" si="86"/>
        <v>1.8602507060665263</v>
      </c>
      <c r="F185" s="793">
        <f t="shared" si="86"/>
        <v>4.7920058188273718</v>
      </c>
      <c r="G185" s="793">
        <f t="shared" si="86"/>
        <v>1.8602507060665263</v>
      </c>
      <c r="H185" s="793">
        <f t="shared" si="86"/>
        <v>2.8505589848061739</v>
      </c>
      <c r="I185" s="793">
        <f t="shared" si="86"/>
        <v>0.77147956870749679</v>
      </c>
      <c r="J185" s="793">
        <f t="shared" si="86"/>
        <v>1.1515330811220139</v>
      </c>
      <c r="K185" s="793">
        <f t="shared" si="86"/>
        <v>0.79362415050300961</v>
      </c>
      <c r="L185" s="793">
        <f t="shared" si="86"/>
        <v>3.4234767276600415</v>
      </c>
      <c r="M185" s="793">
        <f t="shared" si="86"/>
        <v>1.9451572316250239</v>
      </c>
      <c r="N185" s="793">
        <f t="shared" si="86"/>
        <v>2.48980125648003</v>
      </c>
      <c r="O185" s="793">
        <f t="shared" si="86"/>
        <v>1.9451572316250239</v>
      </c>
      <c r="P185" s="793">
        <f t="shared" si="86"/>
        <v>2.4169482647092653</v>
      </c>
      <c r="Q185" s="793">
        <f t="shared" si="86"/>
        <v>1.7033207813237117</v>
      </c>
      <c r="R185" s="801">
        <f t="shared" si="86"/>
        <v>2.3982756601037862</v>
      </c>
      <c r="S185" s="802">
        <f t="shared" si="77"/>
        <v>36.054951448715698</v>
      </c>
    </row>
    <row r="186" spans="1:19" x14ac:dyDescent="0.25">
      <c r="A186" s="791">
        <v>2033</v>
      </c>
      <c r="B186" s="792">
        <f t="shared" si="74"/>
        <v>0.93842290891039459</v>
      </c>
      <c r="C186" s="793">
        <f t="shared" ref="C186:R186" si="87">C20*C$31/100*C142</f>
        <v>9.1235560588510581E-2</v>
      </c>
      <c r="D186" s="793">
        <f t="shared" si="87"/>
        <v>4.7973485936836981</v>
      </c>
      <c r="E186" s="793">
        <f t="shared" si="87"/>
        <v>1.92250870038824</v>
      </c>
      <c r="F186" s="793">
        <f t="shared" si="87"/>
        <v>4.9523824122001061</v>
      </c>
      <c r="G186" s="793">
        <f t="shared" si="87"/>
        <v>1.92250870038824</v>
      </c>
      <c r="H186" s="793">
        <f t="shared" si="87"/>
        <v>2.9289801132039686</v>
      </c>
      <c r="I186" s="793">
        <f t="shared" si="87"/>
        <v>0.79342458202216437</v>
      </c>
      <c r="J186" s="793">
        <f t="shared" si="87"/>
        <v>1.1866926966889226</v>
      </c>
      <c r="K186" s="793">
        <f t="shared" si="87"/>
        <v>0.81785577744777094</v>
      </c>
      <c r="L186" s="793">
        <f t="shared" si="87"/>
        <v>3.5280053144805805</v>
      </c>
      <c r="M186" s="793">
        <f t="shared" si="87"/>
        <v>2.0045484741366937</v>
      </c>
      <c r="N186" s="793">
        <f t="shared" si="87"/>
        <v>2.5658220468949677</v>
      </c>
      <c r="O186" s="793">
        <f t="shared" si="87"/>
        <v>2.0045484741366937</v>
      </c>
      <c r="P186" s="793">
        <f t="shared" si="87"/>
        <v>2.4878994600600373</v>
      </c>
      <c r="Q186" s="793">
        <f t="shared" si="87"/>
        <v>1.7557409309073191</v>
      </c>
      <c r="R186" s="801">
        <f t="shared" si="87"/>
        <v>2.4720832307175056</v>
      </c>
      <c r="S186" s="802">
        <f t="shared" si="77"/>
        <v>37.170007976855821</v>
      </c>
    </row>
    <row r="187" spans="1:19" x14ac:dyDescent="0.25">
      <c r="A187" s="791">
        <v>2034</v>
      </c>
      <c r="B187" s="792">
        <f t="shared" si="74"/>
        <v>0.96641137512264208</v>
      </c>
      <c r="C187" s="793">
        <f t="shared" ref="C187:R187" si="88">C21*C$31/100*C143</f>
        <v>9.3956661470256872E-2</v>
      </c>
      <c r="D187" s="793">
        <f t="shared" si="88"/>
        <v>4.9415300966341462</v>
      </c>
      <c r="E187" s="793">
        <f t="shared" si="88"/>
        <v>1.9855792554204057</v>
      </c>
      <c r="F187" s="793">
        <f t="shared" si="88"/>
        <v>5.1148521619629639</v>
      </c>
      <c r="G187" s="793">
        <f t="shared" si="88"/>
        <v>1.9855792554204057</v>
      </c>
      <c r="H187" s="793">
        <f t="shared" si="88"/>
        <v>3.0075890916990295</v>
      </c>
      <c r="I187" s="793">
        <f t="shared" si="88"/>
        <v>0.8154311560895976</v>
      </c>
      <c r="J187" s="793">
        <f t="shared" si="88"/>
        <v>1.2219775711298573</v>
      </c>
      <c r="K187" s="793">
        <f t="shared" si="88"/>
        <v>0.84217373145436114</v>
      </c>
      <c r="L187" s="793">
        <f t="shared" si="88"/>
        <v>3.6329062925482245</v>
      </c>
      <c r="M187" s="793">
        <f t="shared" si="88"/>
        <v>2.0641513025842184</v>
      </c>
      <c r="N187" s="793">
        <f t="shared" si="88"/>
        <v>2.6421136673077998</v>
      </c>
      <c r="O187" s="793">
        <f t="shared" si="88"/>
        <v>2.0641513025842184</v>
      </c>
      <c r="P187" s="793">
        <f t="shared" si="88"/>
        <v>2.5588847745332304</v>
      </c>
      <c r="Q187" s="793">
        <f t="shared" si="88"/>
        <v>1.8081946061458642</v>
      </c>
      <c r="R187" s="801">
        <f t="shared" si="88"/>
        <v>2.5459380054533769</v>
      </c>
      <c r="S187" s="802">
        <f t="shared" si="77"/>
        <v>38.2914203075606</v>
      </c>
    </row>
    <row r="188" spans="1:19" x14ac:dyDescent="0.25">
      <c r="A188" s="791">
        <v>2035</v>
      </c>
      <c r="B188" s="792">
        <f t="shared" si="74"/>
        <v>0.99475951067783841</v>
      </c>
      <c r="C188" s="793">
        <f t="shared" ref="C188:R188" si="89">C22*C$31/100*C144</f>
        <v>9.6712730204789835E-2</v>
      </c>
      <c r="D188" s="793">
        <f t="shared" si="89"/>
        <v>5.0864603213569559</v>
      </c>
      <c r="E188" s="793">
        <f t="shared" si="89"/>
        <v>2.0495910391641043</v>
      </c>
      <c r="F188" s="793">
        <f t="shared" si="89"/>
        <v>5.2797465168867319</v>
      </c>
      <c r="G188" s="793">
        <f t="shared" si="89"/>
        <v>2.0495910391641043</v>
      </c>
      <c r="H188" s="793">
        <f t="shared" si="89"/>
        <v>3.0864114512087926</v>
      </c>
      <c r="I188" s="793">
        <f t="shared" si="89"/>
        <v>0.83750793384307431</v>
      </c>
      <c r="J188" s="793">
        <f t="shared" si="89"/>
        <v>1.257406562809174</v>
      </c>
      <c r="K188" s="793">
        <f t="shared" si="89"/>
        <v>0.86659100950361989</v>
      </c>
      <c r="L188" s="793">
        <f t="shared" si="89"/>
        <v>3.7382357272705171</v>
      </c>
      <c r="M188" s="793">
        <f t="shared" si="89"/>
        <v>2.1239975723127942</v>
      </c>
      <c r="N188" s="793">
        <f t="shared" si="89"/>
        <v>2.7187168925603764</v>
      </c>
      <c r="O188" s="793">
        <f t="shared" si="89"/>
        <v>2.1239975723127942</v>
      </c>
      <c r="P188" s="793">
        <f t="shared" si="89"/>
        <v>2.6299092152904553</v>
      </c>
      <c r="Q188" s="793">
        <f t="shared" si="89"/>
        <v>1.8606869677812907</v>
      </c>
      <c r="R188" s="801">
        <f t="shared" si="89"/>
        <v>2.6198472506360573</v>
      </c>
      <c r="S188" s="802">
        <f t="shared" si="77"/>
        <v>39.420169312983468</v>
      </c>
    </row>
    <row r="189" spans="1:19" x14ac:dyDescent="0.25">
      <c r="A189" s="791">
        <v>2036</v>
      </c>
      <c r="B189" s="792">
        <f t="shared" si="74"/>
        <v>1.0235175528514298</v>
      </c>
      <c r="C189" s="793">
        <f t="shared" ref="C189:R189" si="90">C23*C$31/100*C145</f>
        <v>9.9508650971666779E-2</v>
      </c>
      <c r="D189" s="793">
        <f t="shared" si="90"/>
        <v>5.2322492388263946</v>
      </c>
      <c r="E189" s="793">
        <f t="shared" si="90"/>
        <v>2.1146884227834901</v>
      </c>
      <c r="F189" s="793">
        <f t="shared" si="90"/>
        <v>5.4474373770902709</v>
      </c>
      <c r="G189" s="793">
        <f t="shared" si="90"/>
        <v>2.1146884227834901</v>
      </c>
      <c r="H189" s="793">
        <f t="shared" si="90"/>
        <v>3.165475408541579</v>
      </c>
      <c r="I189" s="793">
        <f t="shared" si="90"/>
        <v>0.85966449666554368</v>
      </c>
      <c r="J189" s="793">
        <f t="shared" si="90"/>
        <v>1.2930007216197028</v>
      </c>
      <c r="K189" s="793">
        <f t="shared" si="90"/>
        <v>0.89112211895411952</v>
      </c>
      <c r="L189" s="793">
        <f t="shared" si="90"/>
        <v>3.8440561994099278</v>
      </c>
      <c r="M189" s="793">
        <f t="shared" si="90"/>
        <v>2.1841228405738224</v>
      </c>
      <c r="N189" s="793">
        <f t="shared" si="90"/>
        <v>2.7956772359344928</v>
      </c>
      <c r="O189" s="793">
        <f t="shared" si="90"/>
        <v>2.1841228405738224</v>
      </c>
      <c r="P189" s="793">
        <f t="shared" si="90"/>
        <v>2.700978357101417</v>
      </c>
      <c r="Q189" s="793">
        <f t="shared" si="90"/>
        <v>1.9132237893493353</v>
      </c>
      <c r="R189" s="801">
        <f t="shared" si="90"/>
        <v>2.6938190954038643</v>
      </c>
      <c r="S189" s="802">
        <f t="shared" si="77"/>
        <v>40.557352769434374</v>
      </c>
    </row>
    <row r="190" spans="1:19" x14ac:dyDescent="0.25">
      <c r="A190" s="791">
        <v>2037</v>
      </c>
      <c r="B190" s="792">
        <f t="shared" si="74"/>
        <v>1.0527411664385071</v>
      </c>
      <c r="C190" s="793">
        <f t="shared" ref="C190:R190" si="91">C24*C$31/100*C146</f>
        <v>0.10234983562596595</v>
      </c>
      <c r="D190" s="793">
        <f t="shared" si="91"/>
        <v>5.3790192963989449</v>
      </c>
      <c r="E190" s="793">
        <f t="shared" si="91"/>
        <v>2.181032861008918</v>
      </c>
      <c r="F190" s="793">
        <f t="shared" si="91"/>
        <v>5.6183406499589728</v>
      </c>
      <c r="G190" s="793">
        <f t="shared" si="91"/>
        <v>2.181032861008918</v>
      </c>
      <c r="H190" s="793">
        <f t="shared" si="91"/>
        <v>3.2448120707473946</v>
      </c>
      <c r="I190" s="793">
        <f t="shared" si="91"/>
        <v>0.88191143802248706</v>
      </c>
      <c r="J190" s="793">
        <f t="shared" si="91"/>
        <v>1.3287834726795109</v>
      </c>
      <c r="K190" s="793">
        <f t="shared" si="91"/>
        <v>0.91578320414398717</v>
      </c>
      <c r="L190" s="793">
        <f t="shared" si="91"/>
        <v>3.9504373512093567</v>
      </c>
      <c r="M190" s="793">
        <f t="shared" si="91"/>
        <v>2.2445666768234984</v>
      </c>
      <c r="N190" s="793">
        <f t="shared" si="91"/>
        <v>2.8730453463340777</v>
      </c>
      <c r="O190" s="793">
        <f t="shared" si="91"/>
        <v>2.2445666768234984</v>
      </c>
      <c r="P190" s="793">
        <f t="shared" si="91"/>
        <v>2.7720983887863713</v>
      </c>
      <c r="Q190" s="793">
        <f t="shared" si="91"/>
        <v>1.9658115096316877</v>
      </c>
      <c r="R190" s="801">
        <f t="shared" si="91"/>
        <v>2.7678626055614162</v>
      </c>
      <c r="S190" s="802">
        <f t="shared" si="77"/>
        <v>41.704195411203507</v>
      </c>
    </row>
    <row r="191" spans="1:19" x14ac:dyDescent="0.25">
      <c r="A191" s="791">
        <v>2038</v>
      </c>
      <c r="B191" s="792">
        <f t="shared" si="74"/>
        <v>1.0824918675378152</v>
      </c>
      <c r="C191" s="793">
        <f t="shared" ref="C191:R191" si="92">C25*C$31/100*C147</f>
        <v>0.10524226489950982</v>
      </c>
      <c r="D191" s="793">
        <f t="shared" si="92"/>
        <v>5.526906439456468</v>
      </c>
      <c r="E191" s="793">
        <f t="shared" si="92"/>
        <v>2.248804349494931</v>
      </c>
      <c r="F191" s="793">
        <f t="shared" si="92"/>
        <v>5.7929200042989422</v>
      </c>
      <c r="G191" s="793">
        <f t="shared" si="92"/>
        <v>2.248804349494931</v>
      </c>
      <c r="H191" s="793">
        <f t="shared" si="92"/>
        <v>3.3244556493666946</v>
      </c>
      <c r="I191" s="793">
        <f t="shared" si="92"/>
        <v>0.90426044076994827</v>
      </c>
      <c r="J191" s="793">
        <f t="shared" si="92"/>
        <v>1.3647808098065026</v>
      </c>
      <c r="K191" s="793">
        <f t="shared" si="92"/>
        <v>0.94059217973150855</v>
      </c>
      <c r="L191" s="793">
        <f t="shared" si="92"/>
        <v>4.0574564615868995</v>
      </c>
      <c r="M191" s="793">
        <f t="shared" si="92"/>
        <v>2.3053729895380117</v>
      </c>
      <c r="N191" s="793">
        <f t="shared" si="92"/>
        <v>2.9508774266086544</v>
      </c>
      <c r="O191" s="793">
        <f t="shared" si="92"/>
        <v>2.3053729895380117</v>
      </c>
      <c r="P191" s="793">
        <f t="shared" si="92"/>
        <v>2.8432761620732112</v>
      </c>
      <c r="Q191" s="793">
        <f t="shared" si="92"/>
        <v>2.0184572879575109</v>
      </c>
      <c r="R191" s="801">
        <f t="shared" si="92"/>
        <v>2.8419878614441751</v>
      </c>
      <c r="S191" s="802">
        <f t="shared" si="77"/>
        <v>42.862059533603727</v>
      </c>
    </row>
    <row r="192" spans="1:19" x14ac:dyDescent="0.25">
      <c r="A192" s="791">
        <v>2039</v>
      </c>
      <c r="B192" s="792">
        <f t="shared" si="74"/>
        <v>1.1128374683874209</v>
      </c>
      <c r="C192" s="793">
        <f t="shared" ref="C192:R192" si="93">C26*C$31/100*C148</f>
        <v>0.108192531648777</v>
      </c>
      <c r="D192" s="793">
        <f t="shared" si="93"/>
        <v>5.6760611862074768</v>
      </c>
      <c r="E192" s="793">
        <f t="shared" si="93"/>
        <v>2.3182029610880694</v>
      </c>
      <c r="F192" s="793">
        <f t="shared" si="93"/>
        <v>5.971690827762866</v>
      </c>
      <c r="G192" s="793">
        <f t="shared" si="93"/>
        <v>2.3182029610880694</v>
      </c>
      <c r="H192" s="793">
        <f t="shared" si="93"/>
        <v>3.4044436847963935</v>
      </c>
      <c r="I192" s="793">
        <f t="shared" si="93"/>
        <v>0.92672435822155841</v>
      </c>
      <c r="J192" s="793">
        <f t="shared" si="93"/>
        <v>1.4010214990083161</v>
      </c>
      <c r="K192" s="793">
        <f t="shared" si="93"/>
        <v>0.96556887093816368</v>
      </c>
      <c r="L192" s="793">
        <f t="shared" si="93"/>
        <v>4.1651990511058044</v>
      </c>
      <c r="M192" s="793">
        <f t="shared" si="93"/>
        <v>2.3665903699464796</v>
      </c>
      <c r="N192" s="793">
        <f t="shared" si="93"/>
        <v>3.029235673531494</v>
      </c>
      <c r="O192" s="793">
        <f t="shared" si="93"/>
        <v>2.3665903699464796</v>
      </c>
      <c r="P192" s="793">
        <f t="shared" si="93"/>
        <v>2.9145192429265028</v>
      </c>
      <c r="Q192" s="793">
        <f t="shared" si="93"/>
        <v>2.0711690624249246</v>
      </c>
      <c r="R192" s="801">
        <f t="shared" si="93"/>
        <v>2.9162060398942939</v>
      </c>
      <c r="S192" s="802">
        <f t="shared" si="77"/>
        <v>44.032456158923083</v>
      </c>
    </row>
    <row r="193" spans="1:19" x14ac:dyDescent="0.25">
      <c r="A193" s="791">
        <v>2040</v>
      </c>
      <c r="B193" s="792">
        <f t="shared" si="74"/>
        <v>1.1438525437300211</v>
      </c>
      <c r="C193" s="793">
        <f t="shared" ref="C193:R193" si="94">C27*C$31/100*C149</f>
        <v>0.11120788619597427</v>
      </c>
      <c r="D193" s="793">
        <f t="shared" si="94"/>
        <v>5.8266497569093278</v>
      </c>
      <c r="E193" s="793">
        <f t="shared" si="94"/>
        <v>2.3894504629530884</v>
      </c>
      <c r="F193" s="793">
        <f t="shared" si="94"/>
        <v>6.1552243925671553</v>
      </c>
      <c r="G193" s="793">
        <f t="shared" si="94"/>
        <v>2.3894504629530884</v>
      </c>
      <c r="H193" s="793">
        <f t="shared" si="94"/>
        <v>3.4848172809917424</v>
      </c>
      <c r="I193" s="793">
        <f t="shared" si="94"/>
        <v>0.94931729905815121</v>
      </c>
      <c r="J193" s="793">
        <f t="shared" si="94"/>
        <v>1.4375372922242486</v>
      </c>
      <c r="K193" s="793">
        <f t="shared" si="94"/>
        <v>0.99073516085725233</v>
      </c>
      <c r="L193" s="793">
        <f t="shared" si="94"/>
        <v>4.2737595174234411</v>
      </c>
      <c r="M193" s="793">
        <f t="shared" si="94"/>
        <v>2.428272453081501</v>
      </c>
      <c r="N193" s="793">
        <f t="shared" si="94"/>
        <v>3.1081887399443207</v>
      </c>
      <c r="O193" s="793">
        <f t="shared" si="94"/>
        <v>2.428272453081501</v>
      </c>
      <c r="P193" s="793">
        <f t="shared" si="94"/>
        <v>2.985835965405613</v>
      </c>
      <c r="Q193" s="793">
        <f t="shared" si="94"/>
        <v>2.1239556111128066</v>
      </c>
      <c r="R193" s="801">
        <f t="shared" si="94"/>
        <v>2.990529500446832</v>
      </c>
      <c r="S193" s="802">
        <f t="shared" si="77"/>
        <v>45.217056778936062</v>
      </c>
    </row>
    <row r="194" spans="1:19" ht="15.75" thickBot="1" x14ac:dyDescent="0.3">
      <c r="A194" s="795">
        <v>2041</v>
      </c>
      <c r="B194" s="796">
        <f t="shared" si="74"/>
        <v>1.1756189191844877</v>
      </c>
      <c r="C194" s="797">
        <f t="shared" ref="C194:R194" si="95">C28*C$31/100*C150</f>
        <v>0.11429628380960295</v>
      </c>
      <c r="D194" s="797">
        <f t="shared" si="95"/>
        <v>5.978855258770162</v>
      </c>
      <c r="E194" s="797">
        <f t="shared" si="95"/>
        <v>2.4627920164999448</v>
      </c>
      <c r="F194" s="797">
        <f t="shared" si="95"/>
        <v>6.3441522345038583</v>
      </c>
      <c r="G194" s="797">
        <f t="shared" si="95"/>
        <v>2.4627920164999448</v>
      </c>
      <c r="H194" s="797">
        <f t="shared" si="95"/>
        <v>3.5656213507221302</v>
      </c>
      <c r="I194" s="797">
        <f t="shared" si="95"/>
        <v>0.97205471616330685</v>
      </c>
      <c r="J194" s="797">
        <f t="shared" si="95"/>
        <v>1.4743631515552025</v>
      </c>
      <c r="K194" s="797">
        <f t="shared" si="95"/>
        <v>1.0161151449907477</v>
      </c>
      <c r="L194" s="797">
        <f t="shared" si="95"/>
        <v>4.3832418019208728</v>
      </c>
      <c r="M194" s="797">
        <f t="shared" si="95"/>
        <v>2.4904782965459504</v>
      </c>
      <c r="N194" s="797">
        <f t="shared" si="95"/>
        <v>3.1878122195788166</v>
      </c>
      <c r="O194" s="797">
        <f t="shared" si="95"/>
        <v>2.4904782965459504</v>
      </c>
      <c r="P194" s="797">
        <f t="shared" si="95"/>
        <v>3.0572354881088781</v>
      </c>
      <c r="Q194" s="797">
        <f t="shared" si="95"/>
        <v>2.176826616353043</v>
      </c>
      <c r="R194" s="803">
        <f t="shared" si="95"/>
        <v>3.0649718758250848</v>
      </c>
      <c r="S194" s="804">
        <f t="shared" si="77"/>
        <v>46.417705687577985</v>
      </c>
    </row>
  </sheetData>
  <mergeCells count="13">
    <mergeCell ref="A174:R174"/>
    <mergeCell ref="A1:R1"/>
    <mergeCell ref="A8:R8"/>
    <mergeCell ref="A30:R30"/>
    <mergeCell ref="A33:R33"/>
    <mergeCell ref="A55:R55"/>
    <mergeCell ref="A58:R58"/>
    <mergeCell ref="A80:B80"/>
    <mergeCell ref="A84:B84"/>
    <mergeCell ref="A86:R86"/>
    <mergeCell ref="A108:R108"/>
    <mergeCell ref="A130:R130"/>
    <mergeCell ref="A152:R152"/>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194"/>
  <sheetViews>
    <sheetView topLeftCell="A67" workbookViewId="0">
      <selection activeCell="D81" sqref="D81"/>
    </sheetView>
  </sheetViews>
  <sheetFormatPr defaultColWidth="8.85546875" defaultRowHeight="15" x14ac:dyDescent="0.25"/>
  <cols>
    <col min="1" max="1" width="23.7109375" style="620" bestFit="1" customWidth="1"/>
    <col min="2" max="18" width="10.7109375" style="620" customWidth="1"/>
    <col min="19" max="16384" width="8.85546875" style="620"/>
  </cols>
  <sheetData>
    <row r="1" spans="1:19" ht="14.45" thickBot="1" x14ac:dyDescent="0.3">
      <c r="A1" s="902" t="s">
        <v>616</v>
      </c>
      <c r="B1" s="902"/>
      <c r="C1" s="902"/>
      <c r="D1" s="902"/>
      <c r="E1" s="902"/>
      <c r="F1" s="902"/>
      <c r="G1" s="902"/>
      <c r="H1" s="902"/>
      <c r="I1" s="902"/>
      <c r="J1" s="902"/>
      <c r="K1" s="902"/>
      <c r="L1" s="902"/>
      <c r="M1" s="902"/>
      <c r="N1" s="902"/>
      <c r="O1" s="902"/>
      <c r="P1" s="902"/>
      <c r="Q1" s="902"/>
    </row>
    <row r="2" spans="1:19" ht="13.9" x14ac:dyDescent="0.25">
      <c r="A2" s="480" t="s">
        <v>480</v>
      </c>
      <c r="B2" s="757">
        <v>1</v>
      </c>
      <c r="C2" s="757">
        <v>2</v>
      </c>
      <c r="D2" s="757">
        <v>3</v>
      </c>
      <c r="E2" s="757">
        <v>4</v>
      </c>
      <c r="F2" s="757">
        <v>5</v>
      </c>
      <c r="G2" s="757">
        <v>6</v>
      </c>
      <c r="H2" s="757">
        <v>7</v>
      </c>
      <c r="I2" s="757">
        <v>8</v>
      </c>
      <c r="J2" s="757">
        <v>9</v>
      </c>
      <c r="K2" s="757">
        <v>10</v>
      </c>
      <c r="L2" s="757">
        <v>11</v>
      </c>
      <c r="M2" s="757">
        <v>12</v>
      </c>
      <c r="N2" s="757">
        <v>13</v>
      </c>
      <c r="O2" s="757">
        <v>14</v>
      </c>
      <c r="P2" s="757">
        <v>15</v>
      </c>
      <c r="Q2" s="786">
        <v>16</v>
      </c>
    </row>
    <row r="3" spans="1:19" ht="13.9" x14ac:dyDescent="0.25">
      <c r="A3" s="759" t="s">
        <v>432</v>
      </c>
      <c r="B3" s="706" t="s">
        <v>572</v>
      </c>
      <c r="C3" s="706" t="s">
        <v>569</v>
      </c>
      <c r="D3" s="706" t="s">
        <v>575</v>
      </c>
      <c r="E3" s="706" t="s">
        <v>571</v>
      </c>
      <c r="F3" s="706" t="s">
        <v>572</v>
      </c>
      <c r="G3" s="706" t="s">
        <v>569</v>
      </c>
      <c r="H3" s="706" t="s">
        <v>574</v>
      </c>
      <c r="I3" s="706" t="s">
        <v>571</v>
      </c>
      <c r="J3" s="706" t="s">
        <v>568</v>
      </c>
      <c r="K3" s="706" t="s">
        <v>569</v>
      </c>
      <c r="L3" s="706" t="s">
        <v>573</v>
      </c>
      <c r="M3" s="706" t="s">
        <v>571</v>
      </c>
      <c r="N3" s="706" t="s">
        <v>572</v>
      </c>
      <c r="O3" s="706" t="s">
        <v>569</v>
      </c>
      <c r="P3" s="706" t="s">
        <v>570</v>
      </c>
      <c r="Q3" s="707" t="s">
        <v>571</v>
      </c>
      <c r="S3" s="461"/>
    </row>
    <row r="4" spans="1:19" ht="13.9" x14ac:dyDescent="0.25">
      <c r="A4" s="759" t="s">
        <v>399</v>
      </c>
      <c r="B4" s="761">
        <f>864/5280</f>
        <v>0.16363636363636364</v>
      </c>
      <c r="C4" s="761">
        <f>1500/5280</f>
        <v>0.28409090909090912</v>
      </c>
      <c r="D4" s="761">
        <f>2112/5280</f>
        <v>0.4</v>
      </c>
      <c r="E4" s="761">
        <f>1500/5280</f>
        <v>0.28409090909090912</v>
      </c>
      <c r="F4" s="761">
        <f>2808/5280</f>
        <v>0.53181818181818186</v>
      </c>
      <c r="G4" s="761">
        <f>1500/5280</f>
        <v>0.28409090909090912</v>
      </c>
      <c r="H4" s="761">
        <f>2112/5280</f>
        <v>0.4</v>
      </c>
      <c r="I4" s="761">
        <f>84/5280</f>
        <v>1.5909090909090907E-2</v>
      </c>
      <c r="J4" s="761">
        <f>1416/5280</f>
        <v>0.26818181818181819</v>
      </c>
      <c r="K4" s="761">
        <f>84/5280</f>
        <v>1.5909090909090907E-2</v>
      </c>
      <c r="L4" s="761">
        <f>3168/5280</f>
        <v>0.6</v>
      </c>
      <c r="M4" s="761">
        <f>1500/5280</f>
        <v>0.28409090909090912</v>
      </c>
      <c r="N4" s="761">
        <f>3864/5280</f>
        <v>0.73181818181818181</v>
      </c>
      <c r="O4" s="761">
        <f>1500/5280</f>
        <v>0.28409090909090912</v>
      </c>
      <c r="P4" s="761">
        <f>5280/5280</f>
        <v>1</v>
      </c>
      <c r="Q4" s="782">
        <f>1350/5280</f>
        <v>0.25568181818181818</v>
      </c>
      <c r="S4" s="461"/>
    </row>
    <row r="5" spans="1:19" ht="13.9" x14ac:dyDescent="0.25">
      <c r="A5" s="759" t="s">
        <v>398</v>
      </c>
      <c r="B5" s="706">
        <v>2</v>
      </c>
      <c r="C5" s="706">
        <v>2</v>
      </c>
      <c r="D5" s="706">
        <v>2</v>
      </c>
      <c r="E5" s="706">
        <v>2</v>
      </c>
      <c r="F5" s="706">
        <v>2</v>
      </c>
      <c r="G5" s="706">
        <v>2</v>
      </c>
      <c r="H5" s="706">
        <v>2</v>
      </c>
      <c r="I5" s="706">
        <v>2</v>
      </c>
      <c r="J5" s="706">
        <v>2</v>
      </c>
      <c r="K5" s="706">
        <v>2</v>
      </c>
      <c r="L5" s="706">
        <v>2</v>
      </c>
      <c r="M5" s="706">
        <v>2</v>
      </c>
      <c r="N5" s="706">
        <v>2</v>
      </c>
      <c r="O5" s="706">
        <v>2</v>
      </c>
      <c r="P5" s="706">
        <v>2</v>
      </c>
      <c r="Q5" s="707">
        <v>3</v>
      </c>
    </row>
    <row r="6" spans="1:19" ht="14.45" thickBot="1" x14ac:dyDescent="0.3">
      <c r="A6" s="763" t="s">
        <v>576</v>
      </c>
      <c r="B6" s="730">
        <v>1800</v>
      </c>
      <c r="C6" s="730">
        <v>1800</v>
      </c>
      <c r="D6" s="730">
        <v>1800</v>
      </c>
      <c r="E6" s="730">
        <v>1800</v>
      </c>
      <c r="F6" s="730">
        <v>1800</v>
      </c>
      <c r="G6" s="730">
        <v>1800</v>
      </c>
      <c r="H6" s="730">
        <v>1800</v>
      </c>
      <c r="I6" s="730">
        <v>1800</v>
      </c>
      <c r="J6" s="730">
        <v>1800</v>
      </c>
      <c r="K6" s="730">
        <v>1800</v>
      </c>
      <c r="L6" s="730">
        <v>1800</v>
      </c>
      <c r="M6" s="730">
        <v>1800</v>
      </c>
      <c r="N6" s="730">
        <v>1800</v>
      </c>
      <c r="O6" s="730">
        <v>1800</v>
      </c>
      <c r="P6" s="730">
        <v>1800</v>
      </c>
      <c r="Q6" s="731">
        <v>1800</v>
      </c>
    </row>
    <row r="8" spans="1:19" ht="14.45" thickBot="1" x14ac:dyDescent="0.3">
      <c r="A8" s="903" t="s">
        <v>617</v>
      </c>
      <c r="B8" s="903"/>
      <c r="C8" s="903"/>
      <c r="D8" s="903"/>
      <c r="E8" s="903"/>
      <c r="F8" s="903"/>
      <c r="G8" s="903"/>
      <c r="H8" s="903"/>
      <c r="I8" s="903"/>
      <c r="J8" s="903"/>
      <c r="K8" s="903"/>
      <c r="L8" s="903"/>
      <c r="M8" s="903"/>
      <c r="N8" s="903"/>
      <c r="O8" s="903"/>
      <c r="P8" s="903"/>
      <c r="Q8" s="903"/>
    </row>
    <row r="9" spans="1:19" ht="13.9" x14ac:dyDescent="0.25">
      <c r="A9" s="480">
        <v>2022</v>
      </c>
      <c r="B9" s="765">
        <v>1166</v>
      </c>
      <c r="C9" s="765">
        <v>1166</v>
      </c>
      <c r="D9" s="765">
        <v>1155</v>
      </c>
      <c r="E9" s="765">
        <v>1791</v>
      </c>
      <c r="F9" s="765">
        <v>1791</v>
      </c>
      <c r="G9" s="765">
        <v>1791</v>
      </c>
      <c r="H9" s="765">
        <v>1791</v>
      </c>
      <c r="I9" s="765">
        <v>1791</v>
      </c>
      <c r="J9" s="765">
        <v>1791</v>
      </c>
      <c r="K9" s="765">
        <v>1791</v>
      </c>
      <c r="L9" s="765">
        <v>1367</v>
      </c>
      <c r="M9" s="765">
        <v>1844</v>
      </c>
      <c r="N9" s="765">
        <v>1844</v>
      </c>
      <c r="O9" s="765">
        <v>1844</v>
      </c>
      <c r="P9" s="765">
        <v>1632</v>
      </c>
      <c r="Q9" s="766">
        <v>2120</v>
      </c>
    </row>
    <row r="10" spans="1:19" ht="13.9" x14ac:dyDescent="0.25">
      <c r="A10" s="759">
        <v>2023</v>
      </c>
      <c r="B10" s="429">
        <f t="shared" ref="B10:B27" si="0">(B$28-B$9)/19+B9</f>
        <v>1243.8421052631579</v>
      </c>
      <c r="C10" s="429">
        <f t="shared" ref="C10:C27" si="1">(C$28-C$9)/19+C9</f>
        <v>1243.8421052631579</v>
      </c>
      <c r="D10" s="429">
        <f t="shared" ref="D10:D27" si="2">(D$28-D$9)/19+D9</f>
        <v>1221.8421052631579</v>
      </c>
      <c r="E10" s="429">
        <f t="shared" ref="E10:E27" si="3">(E$28-E$9)/19+E9</f>
        <v>1894</v>
      </c>
      <c r="F10" s="429">
        <f t="shared" ref="F10:F27" si="4">(F$28-F$9)/19+F9</f>
        <v>1894</v>
      </c>
      <c r="G10" s="429">
        <f t="shared" ref="G10:G27" si="5">(G$28-G$9)/19+G9</f>
        <v>1894</v>
      </c>
      <c r="H10" s="429">
        <f t="shared" ref="H10:H27" si="6">(H$28-H$9)/19+H9</f>
        <v>1894</v>
      </c>
      <c r="I10" s="429">
        <f t="shared" ref="I10:I27" si="7">(I$28-I$9)/19+I9</f>
        <v>1894</v>
      </c>
      <c r="J10" s="429">
        <f t="shared" ref="J10:J27" si="8">(J$28-J$9)/19+J9</f>
        <v>1894</v>
      </c>
      <c r="K10" s="429">
        <f t="shared" ref="K10:K27" si="9">(K$28-K$9)/19+K9</f>
        <v>1894</v>
      </c>
      <c r="L10" s="429">
        <f t="shared" ref="L10:L27" si="10">(L$28-L$9)/19+L9</f>
        <v>1448.7894736842104</v>
      </c>
      <c r="M10" s="429">
        <f t="shared" ref="M10:M27" si="11">(M$28-M$9)/19+M9</f>
        <v>1999.3157894736842</v>
      </c>
      <c r="N10" s="429">
        <f t="shared" ref="N10:N27" si="12">(N$28-N$9)/19+N9</f>
        <v>1999.3157894736842</v>
      </c>
      <c r="O10" s="429">
        <f t="shared" ref="O10:O27" si="13">(O$28-O$9)/19+O9</f>
        <v>1999.3157894736842</v>
      </c>
      <c r="P10" s="429">
        <f t="shared" ref="P10:P27" si="14">(P$28-P$9)/19+P9</f>
        <v>1772.3684210526317</v>
      </c>
      <c r="Q10" s="767">
        <f t="shared" ref="Q10:Q27" si="15">(Q$28-Q$9)/19+Q9</f>
        <v>2274.1578947368421</v>
      </c>
    </row>
    <row r="11" spans="1:19" ht="13.9" x14ac:dyDescent="0.25">
      <c r="A11" s="759">
        <v>2024</v>
      </c>
      <c r="B11" s="429">
        <f t="shared" si="0"/>
        <v>1321.6842105263158</v>
      </c>
      <c r="C11" s="429">
        <f t="shared" si="1"/>
        <v>1321.6842105263158</v>
      </c>
      <c r="D11" s="429">
        <f t="shared" si="2"/>
        <v>1288.6842105263158</v>
      </c>
      <c r="E11" s="429">
        <f t="shared" si="3"/>
        <v>1997</v>
      </c>
      <c r="F11" s="429">
        <f t="shared" si="4"/>
        <v>1997</v>
      </c>
      <c r="G11" s="429">
        <f t="shared" si="5"/>
        <v>1997</v>
      </c>
      <c r="H11" s="429">
        <f t="shared" si="6"/>
        <v>1997</v>
      </c>
      <c r="I11" s="429">
        <f t="shared" si="7"/>
        <v>1997</v>
      </c>
      <c r="J11" s="429">
        <f t="shared" si="8"/>
        <v>1997</v>
      </c>
      <c r="K11" s="429">
        <f t="shared" si="9"/>
        <v>1997</v>
      </c>
      <c r="L11" s="429">
        <f t="shared" si="10"/>
        <v>1530.5789473684208</v>
      </c>
      <c r="M11" s="429">
        <f t="shared" si="11"/>
        <v>2154.6315789473683</v>
      </c>
      <c r="N11" s="429">
        <f t="shared" si="12"/>
        <v>2154.6315789473683</v>
      </c>
      <c r="O11" s="429">
        <f t="shared" si="13"/>
        <v>2154.6315789473683</v>
      </c>
      <c r="P11" s="429">
        <f t="shared" si="14"/>
        <v>1912.7368421052633</v>
      </c>
      <c r="Q11" s="767">
        <f t="shared" si="15"/>
        <v>2428.3157894736842</v>
      </c>
    </row>
    <row r="12" spans="1:19" ht="13.9" x14ac:dyDescent="0.25">
      <c r="A12" s="759">
        <v>2025</v>
      </c>
      <c r="B12" s="429">
        <f t="shared" si="0"/>
        <v>1399.5263157894738</v>
      </c>
      <c r="C12" s="429">
        <f t="shared" si="1"/>
        <v>1399.5263157894738</v>
      </c>
      <c r="D12" s="429">
        <f t="shared" si="2"/>
        <v>1355.5263157894738</v>
      </c>
      <c r="E12" s="429">
        <f t="shared" si="3"/>
        <v>2100</v>
      </c>
      <c r="F12" s="429">
        <f t="shared" si="4"/>
        <v>2100</v>
      </c>
      <c r="G12" s="429">
        <f t="shared" si="5"/>
        <v>2100</v>
      </c>
      <c r="H12" s="429">
        <f t="shared" si="6"/>
        <v>2100</v>
      </c>
      <c r="I12" s="429">
        <f t="shared" si="7"/>
        <v>2100</v>
      </c>
      <c r="J12" s="429">
        <f t="shared" si="8"/>
        <v>2100</v>
      </c>
      <c r="K12" s="429">
        <f t="shared" si="9"/>
        <v>2100</v>
      </c>
      <c r="L12" s="429">
        <f t="shared" si="10"/>
        <v>1612.3684210526312</v>
      </c>
      <c r="M12" s="429">
        <f t="shared" si="11"/>
        <v>2309.9473684210525</v>
      </c>
      <c r="N12" s="429">
        <f t="shared" si="12"/>
        <v>2309.9473684210525</v>
      </c>
      <c r="O12" s="429">
        <f t="shared" si="13"/>
        <v>2309.9473684210525</v>
      </c>
      <c r="P12" s="429">
        <f t="shared" si="14"/>
        <v>2053.105263157895</v>
      </c>
      <c r="Q12" s="767">
        <f t="shared" si="15"/>
        <v>2582.4736842105262</v>
      </c>
    </row>
    <row r="13" spans="1:19" ht="13.9" x14ac:dyDescent="0.25">
      <c r="A13" s="759">
        <v>2026</v>
      </c>
      <c r="B13" s="429">
        <f t="shared" si="0"/>
        <v>1477.3684210526317</v>
      </c>
      <c r="C13" s="429">
        <f t="shared" si="1"/>
        <v>1477.3684210526317</v>
      </c>
      <c r="D13" s="429">
        <f t="shared" si="2"/>
        <v>1422.3684210526317</v>
      </c>
      <c r="E13" s="429">
        <f t="shared" si="3"/>
        <v>2203</v>
      </c>
      <c r="F13" s="429">
        <f t="shared" si="4"/>
        <v>2203</v>
      </c>
      <c r="G13" s="429">
        <f t="shared" si="5"/>
        <v>2203</v>
      </c>
      <c r="H13" s="429">
        <f t="shared" si="6"/>
        <v>2203</v>
      </c>
      <c r="I13" s="429">
        <f t="shared" si="7"/>
        <v>2203</v>
      </c>
      <c r="J13" s="429">
        <f t="shared" si="8"/>
        <v>2203</v>
      </c>
      <c r="K13" s="429">
        <f t="shared" si="9"/>
        <v>2203</v>
      </c>
      <c r="L13" s="429">
        <f t="shared" si="10"/>
        <v>1694.1578947368416</v>
      </c>
      <c r="M13" s="429">
        <f t="shared" si="11"/>
        <v>2465.2631578947367</v>
      </c>
      <c r="N13" s="429">
        <f t="shared" si="12"/>
        <v>2465.2631578947367</v>
      </c>
      <c r="O13" s="429">
        <f t="shared" si="13"/>
        <v>2465.2631578947367</v>
      </c>
      <c r="P13" s="429">
        <f t="shared" si="14"/>
        <v>2193.4736842105267</v>
      </c>
      <c r="Q13" s="767">
        <f t="shared" si="15"/>
        <v>2736.6315789473683</v>
      </c>
    </row>
    <row r="14" spans="1:19" ht="13.9" x14ac:dyDescent="0.25">
      <c r="A14" s="759">
        <v>2027</v>
      </c>
      <c r="B14" s="429">
        <f t="shared" si="0"/>
        <v>1555.2105263157896</v>
      </c>
      <c r="C14" s="429">
        <f t="shared" si="1"/>
        <v>1555.2105263157896</v>
      </c>
      <c r="D14" s="429">
        <f t="shared" si="2"/>
        <v>1489.2105263157896</v>
      </c>
      <c r="E14" s="429">
        <f t="shared" si="3"/>
        <v>2306</v>
      </c>
      <c r="F14" s="429">
        <f t="shared" si="4"/>
        <v>2306</v>
      </c>
      <c r="G14" s="429">
        <f t="shared" si="5"/>
        <v>2306</v>
      </c>
      <c r="H14" s="429">
        <f t="shared" si="6"/>
        <v>2306</v>
      </c>
      <c r="I14" s="429">
        <f t="shared" si="7"/>
        <v>2306</v>
      </c>
      <c r="J14" s="429">
        <f t="shared" si="8"/>
        <v>2306</v>
      </c>
      <c r="K14" s="429">
        <f t="shared" si="9"/>
        <v>2306</v>
      </c>
      <c r="L14" s="429">
        <f t="shared" si="10"/>
        <v>1775.947368421052</v>
      </c>
      <c r="M14" s="429">
        <f t="shared" si="11"/>
        <v>2620.5789473684208</v>
      </c>
      <c r="N14" s="429">
        <f t="shared" si="12"/>
        <v>2620.5789473684208</v>
      </c>
      <c r="O14" s="429">
        <f t="shared" si="13"/>
        <v>2620.5789473684208</v>
      </c>
      <c r="P14" s="429">
        <f t="shared" si="14"/>
        <v>2333.8421052631584</v>
      </c>
      <c r="Q14" s="767">
        <f t="shared" si="15"/>
        <v>2890.7894736842104</v>
      </c>
    </row>
    <row r="15" spans="1:19" ht="13.9" x14ac:dyDescent="0.25">
      <c r="A15" s="759">
        <v>2028</v>
      </c>
      <c r="B15" s="429">
        <f t="shared" si="0"/>
        <v>1633.0526315789475</v>
      </c>
      <c r="C15" s="429">
        <f t="shared" si="1"/>
        <v>1633.0526315789475</v>
      </c>
      <c r="D15" s="429">
        <f t="shared" si="2"/>
        <v>1556.0526315789475</v>
      </c>
      <c r="E15" s="429">
        <f t="shared" si="3"/>
        <v>2409</v>
      </c>
      <c r="F15" s="429">
        <f t="shared" si="4"/>
        <v>2409</v>
      </c>
      <c r="G15" s="429">
        <f t="shared" si="5"/>
        <v>2409</v>
      </c>
      <c r="H15" s="429">
        <f t="shared" si="6"/>
        <v>2409</v>
      </c>
      <c r="I15" s="429">
        <f t="shared" si="7"/>
        <v>2409</v>
      </c>
      <c r="J15" s="429">
        <f t="shared" si="8"/>
        <v>2409</v>
      </c>
      <c r="K15" s="429">
        <f t="shared" si="9"/>
        <v>2409</v>
      </c>
      <c r="L15" s="429">
        <f t="shared" si="10"/>
        <v>1857.7368421052624</v>
      </c>
      <c r="M15" s="429">
        <f t="shared" si="11"/>
        <v>2775.894736842105</v>
      </c>
      <c r="N15" s="429">
        <f t="shared" si="12"/>
        <v>2775.894736842105</v>
      </c>
      <c r="O15" s="429">
        <f t="shared" si="13"/>
        <v>2775.894736842105</v>
      </c>
      <c r="P15" s="429">
        <f t="shared" si="14"/>
        <v>2474.21052631579</v>
      </c>
      <c r="Q15" s="767">
        <f t="shared" si="15"/>
        <v>3044.9473684210525</v>
      </c>
    </row>
    <row r="16" spans="1:19" ht="13.9" x14ac:dyDescent="0.25">
      <c r="A16" s="759">
        <v>2029</v>
      </c>
      <c r="B16" s="429">
        <f t="shared" si="0"/>
        <v>1710.8947368421054</v>
      </c>
      <c r="C16" s="429">
        <f t="shared" si="1"/>
        <v>1710.8947368421054</v>
      </c>
      <c r="D16" s="429">
        <f t="shared" si="2"/>
        <v>1622.8947368421054</v>
      </c>
      <c r="E16" s="429">
        <f t="shared" si="3"/>
        <v>2512</v>
      </c>
      <c r="F16" s="429">
        <f t="shared" si="4"/>
        <v>2512</v>
      </c>
      <c r="G16" s="429">
        <f t="shared" si="5"/>
        <v>2512</v>
      </c>
      <c r="H16" s="429">
        <f t="shared" si="6"/>
        <v>2512</v>
      </c>
      <c r="I16" s="429">
        <f t="shared" si="7"/>
        <v>2512</v>
      </c>
      <c r="J16" s="429">
        <f t="shared" si="8"/>
        <v>2512</v>
      </c>
      <c r="K16" s="429">
        <f t="shared" si="9"/>
        <v>2512</v>
      </c>
      <c r="L16" s="429">
        <f t="shared" si="10"/>
        <v>1939.5263157894728</v>
      </c>
      <c r="M16" s="429">
        <f t="shared" si="11"/>
        <v>2931.2105263157891</v>
      </c>
      <c r="N16" s="429">
        <f t="shared" si="12"/>
        <v>2931.2105263157891</v>
      </c>
      <c r="O16" s="429">
        <f t="shared" si="13"/>
        <v>2931.2105263157891</v>
      </c>
      <c r="P16" s="429">
        <f t="shared" si="14"/>
        <v>2614.5789473684217</v>
      </c>
      <c r="Q16" s="767">
        <f t="shared" si="15"/>
        <v>3199.1052631578946</v>
      </c>
    </row>
    <row r="17" spans="1:17" ht="13.9" x14ac:dyDescent="0.25">
      <c r="A17" s="759">
        <v>2030</v>
      </c>
      <c r="B17" s="429">
        <f t="shared" si="0"/>
        <v>1788.7368421052633</v>
      </c>
      <c r="C17" s="429">
        <f t="shared" si="1"/>
        <v>1788.7368421052633</v>
      </c>
      <c r="D17" s="429">
        <f t="shared" si="2"/>
        <v>1689.7368421052633</v>
      </c>
      <c r="E17" s="429">
        <f t="shared" si="3"/>
        <v>2615</v>
      </c>
      <c r="F17" s="429">
        <f t="shared" si="4"/>
        <v>2615</v>
      </c>
      <c r="G17" s="429">
        <f t="shared" si="5"/>
        <v>2615</v>
      </c>
      <c r="H17" s="429">
        <f t="shared" si="6"/>
        <v>2615</v>
      </c>
      <c r="I17" s="429">
        <f t="shared" si="7"/>
        <v>2615</v>
      </c>
      <c r="J17" s="429">
        <f t="shared" si="8"/>
        <v>2615</v>
      </c>
      <c r="K17" s="429">
        <f t="shared" si="9"/>
        <v>2615</v>
      </c>
      <c r="L17" s="429">
        <f t="shared" si="10"/>
        <v>2021.3157894736833</v>
      </c>
      <c r="M17" s="429">
        <f t="shared" si="11"/>
        <v>3086.5263157894733</v>
      </c>
      <c r="N17" s="429">
        <f t="shared" si="12"/>
        <v>3086.5263157894733</v>
      </c>
      <c r="O17" s="429">
        <f t="shared" si="13"/>
        <v>3086.5263157894733</v>
      </c>
      <c r="P17" s="429">
        <f t="shared" si="14"/>
        <v>2754.9473684210534</v>
      </c>
      <c r="Q17" s="767">
        <f t="shared" si="15"/>
        <v>3353.2631578947367</v>
      </c>
    </row>
    <row r="18" spans="1:17" ht="13.9" x14ac:dyDescent="0.25">
      <c r="A18" s="759">
        <v>2031</v>
      </c>
      <c r="B18" s="429">
        <f t="shared" si="0"/>
        <v>1866.5789473684213</v>
      </c>
      <c r="C18" s="429">
        <f t="shared" si="1"/>
        <v>1866.5789473684213</v>
      </c>
      <c r="D18" s="429">
        <f t="shared" si="2"/>
        <v>1756.5789473684213</v>
      </c>
      <c r="E18" s="429">
        <f t="shared" si="3"/>
        <v>2718</v>
      </c>
      <c r="F18" s="429">
        <f t="shared" si="4"/>
        <v>2718</v>
      </c>
      <c r="G18" s="429">
        <f t="shared" si="5"/>
        <v>2718</v>
      </c>
      <c r="H18" s="429">
        <f t="shared" si="6"/>
        <v>2718</v>
      </c>
      <c r="I18" s="429">
        <f t="shared" si="7"/>
        <v>2718</v>
      </c>
      <c r="J18" s="429">
        <f t="shared" si="8"/>
        <v>2718</v>
      </c>
      <c r="K18" s="429">
        <f t="shared" si="9"/>
        <v>2718</v>
      </c>
      <c r="L18" s="429">
        <f t="shared" si="10"/>
        <v>2103.1052631578937</v>
      </c>
      <c r="M18" s="429">
        <f t="shared" si="11"/>
        <v>3241.8421052631575</v>
      </c>
      <c r="N18" s="429">
        <f t="shared" si="12"/>
        <v>3241.8421052631575</v>
      </c>
      <c r="O18" s="429">
        <f t="shared" si="13"/>
        <v>3241.8421052631575</v>
      </c>
      <c r="P18" s="429">
        <f t="shared" si="14"/>
        <v>2895.3157894736851</v>
      </c>
      <c r="Q18" s="767">
        <f t="shared" si="15"/>
        <v>3507.4210526315787</v>
      </c>
    </row>
    <row r="19" spans="1:17" ht="13.9" x14ac:dyDescent="0.25">
      <c r="A19" s="759">
        <v>2032</v>
      </c>
      <c r="B19" s="429">
        <f t="shared" si="0"/>
        <v>1944.4210526315792</v>
      </c>
      <c r="C19" s="429">
        <f t="shared" si="1"/>
        <v>1944.4210526315792</v>
      </c>
      <c r="D19" s="429">
        <f t="shared" si="2"/>
        <v>1823.4210526315792</v>
      </c>
      <c r="E19" s="429">
        <f t="shared" si="3"/>
        <v>2821</v>
      </c>
      <c r="F19" s="429">
        <f t="shared" si="4"/>
        <v>2821</v>
      </c>
      <c r="G19" s="429">
        <f t="shared" si="5"/>
        <v>2821</v>
      </c>
      <c r="H19" s="429">
        <f t="shared" si="6"/>
        <v>2821</v>
      </c>
      <c r="I19" s="429">
        <f t="shared" si="7"/>
        <v>2821</v>
      </c>
      <c r="J19" s="429">
        <f t="shared" si="8"/>
        <v>2821</v>
      </c>
      <c r="K19" s="429">
        <f t="shared" si="9"/>
        <v>2821</v>
      </c>
      <c r="L19" s="429">
        <f t="shared" si="10"/>
        <v>2184.8947368421041</v>
      </c>
      <c r="M19" s="429">
        <f t="shared" si="11"/>
        <v>3397.1578947368416</v>
      </c>
      <c r="N19" s="429">
        <f t="shared" si="12"/>
        <v>3397.1578947368416</v>
      </c>
      <c r="O19" s="429">
        <f t="shared" si="13"/>
        <v>3397.1578947368416</v>
      </c>
      <c r="P19" s="429">
        <f t="shared" si="14"/>
        <v>3035.6842105263167</v>
      </c>
      <c r="Q19" s="767">
        <f t="shared" si="15"/>
        <v>3661.5789473684208</v>
      </c>
    </row>
    <row r="20" spans="1:17" ht="13.9" x14ac:dyDescent="0.25">
      <c r="A20" s="759">
        <v>2033</v>
      </c>
      <c r="B20" s="429">
        <f t="shared" si="0"/>
        <v>2022.2631578947371</v>
      </c>
      <c r="C20" s="429">
        <f t="shared" si="1"/>
        <v>2022.2631578947371</v>
      </c>
      <c r="D20" s="429">
        <f t="shared" si="2"/>
        <v>1890.2631578947371</v>
      </c>
      <c r="E20" s="429">
        <f t="shared" si="3"/>
        <v>2924</v>
      </c>
      <c r="F20" s="429">
        <f t="shared" si="4"/>
        <v>2924</v>
      </c>
      <c r="G20" s="429">
        <f t="shared" si="5"/>
        <v>2924</v>
      </c>
      <c r="H20" s="429">
        <f t="shared" si="6"/>
        <v>2924</v>
      </c>
      <c r="I20" s="429">
        <f t="shared" si="7"/>
        <v>2924</v>
      </c>
      <c r="J20" s="429">
        <f t="shared" si="8"/>
        <v>2924</v>
      </c>
      <c r="K20" s="429">
        <f t="shared" si="9"/>
        <v>2924</v>
      </c>
      <c r="L20" s="429">
        <f t="shared" si="10"/>
        <v>2266.6842105263145</v>
      </c>
      <c r="M20" s="429">
        <f t="shared" si="11"/>
        <v>3552.4736842105258</v>
      </c>
      <c r="N20" s="429">
        <f t="shared" si="12"/>
        <v>3552.4736842105258</v>
      </c>
      <c r="O20" s="429">
        <f t="shared" si="13"/>
        <v>3552.4736842105258</v>
      </c>
      <c r="P20" s="429">
        <f t="shared" si="14"/>
        <v>3176.0526315789484</v>
      </c>
      <c r="Q20" s="767">
        <f t="shared" si="15"/>
        <v>3815.7368421052629</v>
      </c>
    </row>
    <row r="21" spans="1:17" ht="13.9" x14ac:dyDescent="0.25">
      <c r="A21" s="759">
        <v>2034</v>
      </c>
      <c r="B21" s="429">
        <f t="shared" si="0"/>
        <v>2100.105263157895</v>
      </c>
      <c r="C21" s="429">
        <f t="shared" si="1"/>
        <v>2100.105263157895</v>
      </c>
      <c r="D21" s="429">
        <f t="shared" si="2"/>
        <v>1957.105263157895</v>
      </c>
      <c r="E21" s="429">
        <f t="shared" si="3"/>
        <v>3027</v>
      </c>
      <c r="F21" s="429">
        <f t="shared" si="4"/>
        <v>3027</v>
      </c>
      <c r="G21" s="429">
        <f t="shared" si="5"/>
        <v>3027</v>
      </c>
      <c r="H21" s="429">
        <f t="shared" si="6"/>
        <v>3027</v>
      </c>
      <c r="I21" s="429">
        <f t="shared" si="7"/>
        <v>3027</v>
      </c>
      <c r="J21" s="429">
        <f t="shared" si="8"/>
        <v>3027</v>
      </c>
      <c r="K21" s="429">
        <f t="shared" si="9"/>
        <v>3027</v>
      </c>
      <c r="L21" s="429">
        <f t="shared" si="10"/>
        <v>2348.4736842105249</v>
      </c>
      <c r="M21" s="429">
        <f t="shared" si="11"/>
        <v>3707.78947368421</v>
      </c>
      <c r="N21" s="429">
        <f t="shared" si="12"/>
        <v>3707.78947368421</v>
      </c>
      <c r="O21" s="429">
        <f t="shared" si="13"/>
        <v>3707.78947368421</v>
      </c>
      <c r="P21" s="429">
        <f t="shared" si="14"/>
        <v>3316.4210526315801</v>
      </c>
      <c r="Q21" s="767">
        <f t="shared" si="15"/>
        <v>3969.894736842105</v>
      </c>
    </row>
    <row r="22" spans="1:17" ht="13.9" x14ac:dyDescent="0.25">
      <c r="A22" s="759">
        <v>2035</v>
      </c>
      <c r="B22" s="429">
        <f t="shared" si="0"/>
        <v>2177.9473684210529</v>
      </c>
      <c r="C22" s="429">
        <f t="shared" si="1"/>
        <v>2177.9473684210529</v>
      </c>
      <c r="D22" s="429">
        <f t="shared" si="2"/>
        <v>2023.9473684210529</v>
      </c>
      <c r="E22" s="429">
        <f t="shared" si="3"/>
        <v>3130</v>
      </c>
      <c r="F22" s="429">
        <f t="shared" si="4"/>
        <v>3130</v>
      </c>
      <c r="G22" s="429">
        <f t="shared" si="5"/>
        <v>3130</v>
      </c>
      <c r="H22" s="429">
        <f t="shared" si="6"/>
        <v>3130</v>
      </c>
      <c r="I22" s="429">
        <f t="shared" si="7"/>
        <v>3130</v>
      </c>
      <c r="J22" s="429">
        <f t="shared" si="8"/>
        <v>3130</v>
      </c>
      <c r="K22" s="429">
        <f t="shared" si="9"/>
        <v>3130</v>
      </c>
      <c r="L22" s="429">
        <f t="shared" si="10"/>
        <v>2430.2631578947353</v>
      </c>
      <c r="M22" s="429">
        <f t="shared" si="11"/>
        <v>3863.1052631578941</v>
      </c>
      <c r="N22" s="429">
        <f t="shared" si="12"/>
        <v>3863.1052631578941</v>
      </c>
      <c r="O22" s="429">
        <f t="shared" si="13"/>
        <v>3863.1052631578941</v>
      </c>
      <c r="P22" s="429">
        <f t="shared" si="14"/>
        <v>3456.7894736842118</v>
      </c>
      <c r="Q22" s="767">
        <f t="shared" si="15"/>
        <v>4124.0526315789475</v>
      </c>
    </row>
    <row r="23" spans="1:17" ht="13.9" x14ac:dyDescent="0.25">
      <c r="A23" s="759">
        <v>2036</v>
      </c>
      <c r="B23" s="429">
        <f t="shared" si="0"/>
        <v>2255.7894736842109</v>
      </c>
      <c r="C23" s="429">
        <f t="shared" si="1"/>
        <v>2255.7894736842109</v>
      </c>
      <c r="D23" s="429">
        <f t="shared" si="2"/>
        <v>2090.7894736842109</v>
      </c>
      <c r="E23" s="429">
        <f t="shared" si="3"/>
        <v>3233</v>
      </c>
      <c r="F23" s="429">
        <f t="shared" si="4"/>
        <v>3233</v>
      </c>
      <c r="G23" s="429">
        <f t="shared" si="5"/>
        <v>3233</v>
      </c>
      <c r="H23" s="429">
        <f t="shared" si="6"/>
        <v>3233</v>
      </c>
      <c r="I23" s="429">
        <f t="shared" si="7"/>
        <v>3233</v>
      </c>
      <c r="J23" s="429">
        <f t="shared" si="8"/>
        <v>3233</v>
      </c>
      <c r="K23" s="429">
        <f t="shared" si="9"/>
        <v>3233</v>
      </c>
      <c r="L23" s="429">
        <f t="shared" si="10"/>
        <v>2512.0526315789457</v>
      </c>
      <c r="M23" s="429">
        <f t="shared" si="11"/>
        <v>4018.4210526315783</v>
      </c>
      <c r="N23" s="429">
        <f t="shared" si="12"/>
        <v>4018.4210526315783</v>
      </c>
      <c r="O23" s="429">
        <f t="shared" si="13"/>
        <v>4018.4210526315783</v>
      </c>
      <c r="P23" s="429">
        <f t="shared" si="14"/>
        <v>3597.1578947368434</v>
      </c>
      <c r="Q23" s="767">
        <f t="shared" si="15"/>
        <v>4278.21052631579</v>
      </c>
    </row>
    <row r="24" spans="1:17" ht="13.9" x14ac:dyDescent="0.25">
      <c r="A24" s="759">
        <v>2037</v>
      </c>
      <c r="B24" s="429">
        <f t="shared" si="0"/>
        <v>2333.6315789473688</v>
      </c>
      <c r="C24" s="429">
        <f t="shared" si="1"/>
        <v>2333.6315789473688</v>
      </c>
      <c r="D24" s="429">
        <f t="shared" si="2"/>
        <v>2157.6315789473688</v>
      </c>
      <c r="E24" s="429">
        <f t="shared" si="3"/>
        <v>3336</v>
      </c>
      <c r="F24" s="429">
        <f t="shared" si="4"/>
        <v>3336</v>
      </c>
      <c r="G24" s="429">
        <f t="shared" si="5"/>
        <v>3336</v>
      </c>
      <c r="H24" s="429">
        <f t="shared" si="6"/>
        <v>3336</v>
      </c>
      <c r="I24" s="429">
        <f t="shared" si="7"/>
        <v>3336</v>
      </c>
      <c r="J24" s="429">
        <f t="shared" si="8"/>
        <v>3336</v>
      </c>
      <c r="K24" s="429">
        <f t="shared" si="9"/>
        <v>3336</v>
      </c>
      <c r="L24" s="429">
        <f t="shared" si="10"/>
        <v>2593.8421052631561</v>
      </c>
      <c r="M24" s="429">
        <f t="shared" si="11"/>
        <v>4173.7368421052624</v>
      </c>
      <c r="N24" s="429">
        <f t="shared" si="12"/>
        <v>4173.7368421052624</v>
      </c>
      <c r="O24" s="429">
        <f t="shared" si="13"/>
        <v>4173.7368421052624</v>
      </c>
      <c r="P24" s="429">
        <f t="shared" si="14"/>
        <v>3737.5263157894751</v>
      </c>
      <c r="Q24" s="767">
        <f t="shared" si="15"/>
        <v>4432.3684210526326</v>
      </c>
    </row>
    <row r="25" spans="1:17" ht="13.9" x14ac:dyDescent="0.25">
      <c r="A25" s="759">
        <v>2038</v>
      </c>
      <c r="B25" s="429">
        <f t="shared" si="0"/>
        <v>2411.4736842105267</v>
      </c>
      <c r="C25" s="429">
        <f t="shared" si="1"/>
        <v>2411.4736842105267</v>
      </c>
      <c r="D25" s="429">
        <f t="shared" si="2"/>
        <v>2224.4736842105267</v>
      </c>
      <c r="E25" s="429">
        <f t="shared" si="3"/>
        <v>3439</v>
      </c>
      <c r="F25" s="429">
        <f t="shared" si="4"/>
        <v>3439</v>
      </c>
      <c r="G25" s="429">
        <f t="shared" si="5"/>
        <v>3439</v>
      </c>
      <c r="H25" s="429">
        <f t="shared" si="6"/>
        <v>3439</v>
      </c>
      <c r="I25" s="429">
        <f t="shared" si="7"/>
        <v>3439</v>
      </c>
      <c r="J25" s="429">
        <f t="shared" si="8"/>
        <v>3439</v>
      </c>
      <c r="K25" s="429">
        <f t="shared" si="9"/>
        <v>3439</v>
      </c>
      <c r="L25" s="429">
        <f t="shared" si="10"/>
        <v>2675.6315789473665</v>
      </c>
      <c r="M25" s="429">
        <f t="shared" si="11"/>
        <v>4329.0526315789466</v>
      </c>
      <c r="N25" s="429">
        <f t="shared" si="12"/>
        <v>4329.0526315789466</v>
      </c>
      <c r="O25" s="429">
        <f t="shared" si="13"/>
        <v>4329.0526315789466</v>
      </c>
      <c r="P25" s="429">
        <f t="shared" si="14"/>
        <v>3877.8947368421068</v>
      </c>
      <c r="Q25" s="767">
        <f t="shared" si="15"/>
        <v>4586.5263157894751</v>
      </c>
    </row>
    <row r="26" spans="1:17" ht="13.9" x14ac:dyDescent="0.25">
      <c r="A26" s="759">
        <v>2039</v>
      </c>
      <c r="B26" s="429">
        <f t="shared" si="0"/>
        <v>2489.3157894736846</v>
      </c>
      <c r="C26" s="429">
        <f t="shared" si="1"/>
        <v>2489.3157894736846</v>
      </c>
      <c r="D26" s="429">
        <f t="shared" si="2"/>
        <v>2291.3157894736846</v>
      </c>
      <c r="E26" s="429">
        <f t="shared" si="3"/>
        <v>3542</v>
      </c>
      <c r="F26" s="429">
        <f t="shared" si="4"/>
        <v>3542</v>
      </c>
      <c r="G26" s="429">
        <f t="shared" si="5"/>
        <v>3542</v>
      </c>
      <c r="H26" s="429">
        <f t="shared" si="6"/>
        <v>3542</v>
      </c>
      <c r="I26" s="429">
        <f t="shared" si="7"/>
        <v>3542</v>
      </c>
      <c r="J26" s="429">
        <f t="shared" si="8"/>
        <v>3542</v>
      </c>
      <c r="K26" s="429">
        <f t="shared" si="9"/>
        <v>3542</v>
      </c>
      <c r="L26" s="429">
        <f t="shared" si="10"/>
        <v>2757.4210526315769</v>
      </c>
      <c r="M26" s="429">
        <f t="shared" si="11"/>
        <v>4484.3684210526308</v>
      </c>
      <c r="N26" s="429">
        <f t="shared" si="12"/>
        <v>4484.3684210526308</v>
      </c>
      <c r="O26" s="429">
        <f t="shared" si="13"/>
        <v>4484.3684210526308</v>
      </c>
      <c r="P26" s="429">
        <f t="shared" si="14"/>
        <v>4018.2631578947385</v>
      </c>
      <c r="Q26" s="767">
        <f t="shared" si="15"/>
        <v>4740.6842105263177</v>
      </c>
    </row>
    <row r="27" spans="1:17" ht="13.9" x14ac:dyDescent="0.25">
      <c r="A27" s="759">
        <v>2040</v>
      </c>
      <c r="B27" s="429">
        <f t="shared" si="0"/>
        <v>2567.1578947368425</v>
      </c>
      <c r="C27" s="429">
        <f t="shared" si="1"/>
        <v>2567.1578947368425</v>
      </c>
      <c r="D27" s="429">
        <f t="shared" si="2"/>
        <v>2358.1578947368425</v>
      </c>
      <c r="E27" s="429">
        <f t="shared" si="3"/>
        <v>3645</v>
      </c>
      <c r="F27" s="429">
        <f t="shared" si="4"/>
        <v>3645</v>
      </c>
      <c r="G27" s="429">
        <f t="shared" si="5"/>
        <v>3645</v>
      </c>
      <c r="H27" s="429">
        <f t="shared" si="6"/>
        <v>3645</v>
      </c>
      <c r="I27" s="429">
        <f t="shared" si="7"/>
        <v>3645</v>
      </c>
      <c r="J27" s="429">
        <f t="shared" si="8"/>
        <v>3645</v>
      </c>
      <c r="K27" s="429">
        <f t="shared" si="9"/>
        <v>3645</v>
      </c>
      <c r="L27" s="429">
        <f t="shared" si="10"/>
        <v>2839.2105263157873</v>
      </c>
      <c r="M27" s="429">
        <f t="shared" si="11"/>
        <v>4639.6842105263149</v>
      </c>
      <c r="N27" s="429">
        <f t="shared" si="12"/>
        <v>4639.6842105263149</v>
      </c>
      <c r="O27" s="429">
        <f t="shared" si="13"/>
        <v>4639.6842105263149</v>
      </c>
      <c r="P27" s="429">
        <f t="shared" si="14"/>
        <v>4158.6315789473701</v>
      </c>
      <c r="Q27" s="767">
        <f t="shared" si="15"/>
        <v>4894.8421052631602</v>
      </c>
    </row>
    <row r="28" spans="1:17" ht="14.45" thickBot="1" x14ac:dyDescent="0.3">
      <c r="A28" s="763">
        <v>2041</v>
      </c>
      <c r="B28" s="768">
        <v>2645</v>
      </c>
      <c r="C28" s="768">
        <v>2645</v>
      </c>
      <c r="D28" s="768">
        <v>2425</v>
      </c>
      <c r="E28" s="768">
        <v>3748</v>
      </c>
      <c r="F28" s="768">
        <v>3748</v>
      </c>
      <c r="G28" s="768">
        <v>3748</v>
      </c>
      <c r="H28" s="768">
        <v>3748</v>
      </c>
      <c r="I28" s="768">
        <v>3748</v>
      </c>
      <c r="J28" s="768">
        <v>3748</v>
      </c>
      <c r="K28" s="768">
        <v>3748</v>
      </c>
      <c r="L28" s="768">
        <v>2921</v>
      </c>
      <c r="M28" s="768">
        <v>4795</v>
      </c>
      <c r="N28" s="768">
        <v>4795</v>
      </c>
      <c r="O28" s="768">
        <v>4795</v>
      </c>
      <c r="P28" s="768">
        <v>4299</v>
      </c>
      <c r="Q28" s="769">
        <v>5049</v>
      </c>
    </row>
    <row r="30" spans="1:17" ht="14.45" thickBot="1" x14ac:dyDescent="0.3">
      <c r="A30" s="902" t="s">
        <v>618</v>
      </c>
      <c r="B30" s="902"/>
      <c r="C30" s="902"/>
      <c r="D30" s="902"/>
      <c r="E30" s="902"/>
      <c r="F30" s="902"/>
      <c r="G30" s="902"/>
      <c r="H30" s="902"/>
      <c r="I30" s="902"/>
      <c r="J30" s="902"/>
      <c r="K30" s="902"/>
      <c r="L30" s="902"/>
      <c r="M30" s="902"/>
      <c r="N30" s="902"/>
      <c r="O30" s="902"/>
      <c r="P30" s="902"/>
      <c r="Q30" s="902"/>
    </row>
    <row r="31" spans="1:17" ht="14.45" thickBot="1" x14ac:dyDescent="0.3">
      <c r="A31" s="770" t="s">
        <v>297</v>
      </c>
      <c r="B31" s="771">
        <v>39</v>
      </c>
      <c r="C31" s="771">
        <v>39</v>
      </c>
      <c r="D31" s="771">
        <v>41</v>
      </c>
      <c r="E31" s="771">
        <v>28</v>
      </c>
      <c r="F31" s="771">
        <v>28</v>
      </c>
      <c r="G31" s="771">
        <v>28</v>
      </c>
      <c r="H31" s="771">
        <v>28</v>
      </c>
      <c r="I31" s="771">
        <v>28</v>
      </c>
      <c r="J31" s="771">
        <v>28</v>
      </c>
      <c r="K31" s="771">
        <v>28</v>
      </c>
      <c r="L31" s="771">
        <v>35</v>
      </c>
      <c r="M31" s="771">
        <v>22</v>
      </c>
      <c r="N31" s="771">
        <v>22</v>
      </c>
      <c r="O31" s="771">
        <v>22</v>
      </c>
      <c r="P31" s="771">
        <v>21</v>
      </c>
      <c r="Q31" s="772">
        <v>18</v>
      </c>
    </row>
    <row r="33" spans="1:17" ht="14.45" thickBot="1" x14ac:dyDescent="0.3">
      <c r="A33" s="902" t="s">
        <v>619</v>
      </c>
      <c r="B33" s="902"/>
      <c r="C33" s="902"/>
      <c r="D33" s="902"/>
      <c r="E33" s="902"/>
      <c r="F33" s="902"/>
      <c r="G33" s="902"/>
      <c r="H33" s="902"/>
      <c r="I33" s="902"/>
      <c r="J33" s="902"/>
      <c r="K33" s="902"/>
      <c r="L33" s="902"/>
      <c r="M33" s="902"/>
      <c r="N33" s="902"/>
      <c r="O33" s="902"/>
      <c r="P33" s="902"/>
      <c r="Q33" s="902"/>
    </row>
    <row r="34" spans="1:17" ht="13.9" x14ac:dyDescent="0.25">
      <c r="A34" s="480">
        <v>2022</v>
      </c>
      <c r="B34" s="773">
        <f>B9*(1+B$31/100)</f>
        <v>1620.7400000000002</v>
      </c>
      <c r="C34" s="773">
        <f t="shared" ref="C34:Q49" si="16">C9*(1+C$31/100)</f>
        <v>1620.7400000000002</v>
      </c>
      <c r="D34" s="773">
        <f t="shared" si="16"/>
        <v>1628.55</v>
      </c>
      <c r="E34" s="773">
        <f t="shared" si="16"/>
        <v>2292.48</v>
      </c>
      <c r="F34" s="773">
        <f t="shared" si="16"/>
        <v>2292.48</v>
      </c>
      <c r="G34" s="773">
        <f t="shared" si="16"/>
        <v>2292.48</v>
      </c>
      <c r="H34" s="773">
        <f t="shared" si="16"/>
        <v>2292.48</v>
      </c>
      <c r="I34" s="773">
        <f t="shared" si="16"/>
        <v>2292.48</v>
      </c>
      <c r="J34" s="773">
        <f t="shared" si="16"/>
        <v>2292.48</v>
      </c>
      <c r="K34" s="773">
        <f t="shared" ref="K34:Q34" si="17">K9*(1+K$31/100)</f>
        <v>2292.48</v>
      </c>
      <c r="L34" s="773">
        <f t="shared" si="17"/>
        <v>1845.45</v>
      </c>
      <c r="M34" s="773">
        <f t="shared" si="17"/>
        <v>2249.6799999999998</v>
      </c>
      <c r="N34" s="773">
        <f t="shared" si="17"/>
        <v>2249.6799999999998</v>
      </c>
      <c r="O34" s="773">
        <f t="shared" si="17"/>
        <v>2249.6799999999998</v>
      </c>
      <c r="P34" s="773">
        <f t="shared" si="17"/>
        <v>1974.72</v>
      </c>
      <c r="Q34" s="774">
        <f t="shared" si="17"/>
        <v>2501.6</v>
      </c>
    </row>
    <row r="35" spans="1:17" ht="13.9" x14ac:dyDescent="0.25">
      <c r="A35" s="759">
        <v>2023</v>
      </c>
      <c r="B35" s="429">
        <f t="shared" ref="B35:Q50" si="18">B10*(1+B$31/100)</f>
        <v>1728.9405263157896</v>
      </c>
      <c r="C35" s="429">
        <f t="shared" si="18"/>
        <v>1728.9405263157896</v>
      </c>
      <c r="D35" s="429">
        <f t="shared" si="18"/>
        <v>1722.7973684210526</v>
      </c>
      <c r="E35" s="429">
        <f t="shared" si="18"/>
        <v>2424.3200000000002</v>
      </c>
      <c r="F35" s="429">
        <f t="shared" si="18"/>
        <v>2424.3200000000002</v>
      </c>
      <c r="G35" s="429">
        <f t="shared" si="18"/>
        <v>2424.3200000000002</v>
      </c>
      <c r="H35" s="429">
        <f t="shared" si="18"/>
        <v>2424.3200000000002</v>
      </c>
      <c r="I35" s="429">
        <f t="shared" si="18"/>
        <v>2424.3200000000002</v>
      </c>
      <c r="J35" s="429">
        <f t="shared" si="18"/>
        <v>2424.3200000000002</v>
      </c>
      <c r="K35" s="429">
        <f t="shared" si="18"/>
        <v>2424.3200000000002</v>
      </c>
      <c r="L35" s="429">
        <f t="shared" si="18"/>
        <v>1955.8657894736841</v>
      </c>
      <c r="M35" s="429">
        <f t="shared" si="18"/>
        <v>2439.1652631578945</v>
      </c>
      <c r="N35" s="429">
        <f t="shared" si="18"/>
        <v>2439.1652631578945</v>
      </c>
      <c r="O35" s="429">
        <f t="shared" si="18"/>
        <v>2439.1652631578945</v>
      </c>
      <c r="P35" s="429">
        <f t="shared" si="18"/>
        <v>2144.5657894736842</v>
      </c>
      <c r="Q35" s="767">
        <f t="shared" si="18"/>
        <v>2683.5063157894733</v>
      </c>
    </row>
    <row r="36" spans="1:17" ht="13.9" x14ac:dyDescent="0.25">
      <c r="A36" s="759">
        <v>2024</v>
      </c>
      <c r="B36" s="429">
        <f t="shared" si="18"/>
        <v>1837.1410526315792</v>
      </c>
      <c r="C36" s="429">
        <f t="shared" si="16"/>
        <v>1837.1410526315792</v>
      </c>
      <c r="D36" s="429">
        <f t="shared" si="16"/>
        <v>1817.0447368421053</v>
      </c>
      <c r="E36" s="429">
        <f t="shared" si="16"/>
        <v>2556.16</v>
      </c>
      <c r="F36" s="429">
        <f t="shared" si="16"/>
        <v>2556.16</v>
      </c>
      <c r="G36" s="429">
        <f t="shared" si="16"/>
        <v>2556.16</v>
      </c>
      <c r="H36" s="429">
        <f t="shared" si="16"/>
        <v>2556.16</v>
      </c>
      <c r="I36" s="429">
        <f t="shared" si="16"/>
        <v>2556.16</v>
      </c>
      <c r="J36" s="429">
        <f t="shared" si="16"/>
        <v>2556.16</v>
      </c>
      <c r="K36" s="429">
        <f t="shared" si="16"/>
        <v>2556.16</v>
      </c>
      <c r="L36" s="429">
        <f t="shared" si="16"/>
        <v>2066.2815789473684</v>
      </c>
      <c r="M36" s="429">
        <f t="shared" si="16"/>
        <v>2628.6505263157892</v>
      </c>
      <c r="N36" s="429">
        <f t="shared" si="16"/>
        <v>2628.6505263157892</v>
      </c>
      <c r="O36" s="429">
        <f t="shared" si="16"/>
        <v>2628.6505263157892</v>
      </c>
      <c r="P36" s="429">
        <f t="shared" si="16"/>
        <v>2314.4115789473685</v>
      </c>
      <c r="Q36" s="767">
        <f t="shared" si="16"/>
        <v>2865.4126315789472</v>
      </c>
    </row>
    <row r="37" spans="1:17" ht="13.9" x14ac:dyDescent="0.25">
      <c r="A37" s="759">
        <v>2025</v>
      </c>
      <c r="B37" s="429">
        <f t="shared" si="18"/>
        <v>1945.3415789473686</v>
      </c>
      <c r="C37" s="429">
        <f t="shared" si="16"/>
        <v>1945.3415789473686</v>
      </c>
      <c r="D37" s="429">
        <f t="shared" si="16"/>
        <v>1911.292105263158</v>
      </c>
      <c r="E37" s="429">
        <f t="shared" si="16"/>
        <v>2688</v>
      </c>
      <c r="F37" s="429">
        <f t="shared" si="16"/>
        <v>2688</v>
      </c>
      <c r="G37" s="429">
        <f t="shared" si="16"/>
        <v>2688</v>
      </c>
      <c r="H37" s="429">
        <f t="shared" si="16"/>
        <v>2688</v>
      </c>
      <c r="I37" s="429">
        <f t="shared" si="16"/>
        <v>2688</v>
      </c>
      <c r="J37" s="429">
        <f t="shared" si="16"/>
        <v>2688</v>
      </c>
      <c r="K37" s="429">
        <f t="shared" si="16"/>
        <v>2688</v>
      </c>
      <c r="L37" s="429">
        <f t="shared" si="16"/>
        <v>2176.6973684210525</v>
      </c>
      <c r="M37" s="429">
        <f t="shared" si="16"/>
        <v>2818.1357894736839</v>
      </c>
      <c r="N37" s="429">
        <f t="shared" si="16"/>
        <v>2818.1357894736839</v>
      </c>
      <c r="O37" s="429">
        <f t="shared" si="16"/>
        <v>2818.1357894736839</v>
      </c>
      <c r="P37" s="429">
        <f t="shared" si="16"/>
        <v>2484.2573684210529</v>
      </c>
      <c r="Q37" s="767">
        <f t="shared" si="16"/>
        <v>3047.3189473684206</v>
      </c>
    </row>
    <row r="38" spans="1:17" ht="13.9" x14ac:dyDescent="0.25">
      <c r="A38" s="759">
        <v>2026</v>
      </c>
      <c r="B38" s="429">
        <f t="shared" si="18"/>
        <v>2053.5421052631582</v>
      </c>
      <c r="C38" s="429">
        <f t="shared" si="16"/>
        <v>2053.5421052631582</v>
      </c>
      <c r="D38" s="429">
        <f t="shared" si="16"/>
        <v>2005.5394736842106</v>
      </c>
      <c r="E38" s="429">
        <f t="shared" si="16"/>
        <v>2819.84</v>
      </c>
      <c r="F38" s="429">
        <f t="shared" si="16"/>
        <v>2819.84</v>
      </c>
      <c r="G38" s="429">
        <f t="shared" si="16"/>
        <v>2819.84</v>
      </c>
      <c r="H38" s="429">
        <f t="shared" si="16"/>
        <v>2819.84</v>
      </c>
      <c r="I38" s="429">
        <f t="shared" si="16"/>
        <v>2819.84</v>
      </c>
      <c r="J38" s="429">
        <f t="shared" si="16"/>
        <v>2819.84</v>
      </c>
      <c r="K38" s="429">
        <f t="shared" si="16"/>
        <v>2819.84</v>
      </c>
      <c r="L38" s="429">
        <f t="shared" si="16"/>
        <v>2287.1131578947366</v>
      </c>
      <c r="M38" s="429">
        <f t="shared" si="16"/>
        <v>3007.6210526315786</v>
      </c>
      <c r="N38" s="429">
        <f t="shared" si="16"/>
        <v>3007.6210526315786</v>
      </c>
      <c r="O38" s="429">
        <f t="shared" si="16"/>
        <v>3007.6210526315786</v>
      </c>
      <c r="P38" s="429">
        <f t="shared" si="16"/>
        <v>2654.1031578947373</v>
      </c>
      <c r="Q38" s="767">
        <f t="shared" si="16"/>
        <v>3229.2252631578945</v>
      </c>
    </row>
    <row r="39" spans="1:17" ht="13.9" x14ac:dyDescent="0.25">
      <c r="A39" s="759">
        <v>2027</v>
      </c>
      <c r="B39" s="429">
        <f t="shared" si="18"/>
        <v>2161.7426315789476</v>
      </c>
      <c r="C39" s="429">
        <f t="shared" si="16"/>
        <v>2161.7426315789476</v>
      </c>
      <c r="D39" s="429">
        <f t="shared" si="16"/>
        <v>2099.7868421052631</v>
      </c>
      <c r="E39" s="429">
        <f t="shared" si="16"/>
        <v>2951.68</v>
      </c>
      <c r="F39" s="429">
        <f t="shared" si="16"/>
        <v>2951.68</v>
      </c>
      <c r="G39" s="429">
        <f t="shared" si="16"/>
        <v>2951.68</v>
      </c>
      <c r="H39" s="429">
        <f t="shared" si="16"/>
        <v>2951.68</v>
      </c>
      <c r="I39" s="429">
        <f t="shared" si="16"/>
        <v>2951.68</v>
      </c>
      <c r="J39" s="429">
        <f t="shared" si="16"/>
        <v>2951.68</v>
      </c>
      <c r="K39" s="429">
        <f t="shared" si="16"/>
        <v>2951.68</v>
      </c>
      <c r="L39" s="429">
        <f t="shared" si="16"/>
        <v>2397.5289473684202</v>
      </c>
      <c r="M39" s="429">
        <f t="shared" si="16"/>
        <v>3197.1063157894732</v>
      </c>
      <c r="N39" s="429">
        <f t="shared" si="16"/>
        <v>3197.1063157894732</v>
      </c>
      <c r="O39" s="429">
        <f t="shared" si="16"/>
        <v>3197.1063157894732</v>
      </c>
      <c r="P39" s="429">
        <f t="shared" si="16"/>
        <v>2823.9489473684216</v>
      </c>
      <c r="Q39" s="767">
        <f t="shared" si="16"/>
        <v>3411.1315789473683</v>
      </c>
    </row>
    <row r="40" spans="1:17" ht="13.9" x14ac:dyDescent="0.25">
      <c r="A40" s="759">
        <v>2028</v>
      </c>
      <c r="B40" s="429">
        <f t="shared" si="18"/>
        <v>2269.9431578947374</v>
      </c>
      <c r="C40" s="429">
        <f t="shared" si="16"/>
        <v>2269.9431578947374</v>
      </c>
      <c r="D40" s="429">
        <f t="shared" si="16"/>
        <v>2194.0342105263157</v>
      </c>
      <c r="E40" s="429">
        <f t="shared" si="16"/>
        <v>3083.52</v>
      </c>
      <c r="F40" s="429">
        <f t="shared" si="16"/>
        <v>3083.52</v>
      </c>
      <c r="G40" s="429">
        <f t="shared" si="16"/>
        <v>3083.52</v>
      </c>
      <c r="H40" s="429">
        <f t="shared" si="16"/>
        <v>3083.52</v>
      </c>
      <c r="I40" s="429">
        <f t="shared" si="16"/>
        <v>3083.52</v>
      </c>
      <c r="J40" s="429">
        <f t="shared" si="16"/>
        <v>3083.52</v>
      </c>
      <c r="K40" s="429">
        <f t="shared" si="16"/>
        <v>3083.52</v>
      </c>
      <c r="L40" s="429">
        <f t="shared" si="16"/>
        <v>2507.9447368421042</v>
      </c>
      <c r="M40" s="429">
        <f t="shared" si="16"/>
        <v>3386.5915789473679</v>
      </c>
      <c r="N40" s="429">
        <f t="shared" si="16"/>
        <v>3386.5915789473679</v>
      </c>
      <c r="O40" s="429">
        <f t="shared" si="16"/>
        <v>3386.5915789473679</v>
      </c>
      <c r="P40" s="429">
        <f t="shared" si="16"/>
        <v>2993.794736842106</v>
      </c>
      <c r="Q40" s="767">
        <f t="shared" si="16"/>
        <v>3593.0378947368417</v>
      </c>
    </row>
    <row r="41" spans="1:17" ht="13.9" x14ac:dyDescent="0.25">
      <c r="A41" s="759">
        <v>2029</v>
      </c>
      <c r="B41" s="429">
        <f t="shared" si="18"/>
        <v>2378.1436842105268</v>
      </c>
      <c r="C41" s="429">
        <f t="shared" si="16"/>
        <v>2378.1436842105268</v>
      </c>
      <c r="D41" s="429">
        <f t="shared" si="16"/>
        <v>2288.2815789473684</v>
      </c>
      <c r="E41" s="429">
        <f t="shared" si="16"/>
        <v>3215.36</v>
      </c>
      <c r="F41" s="429">
        <f t="shared" si="16"/>
        <v>3215.36</v>
      </c>
      <c r="G41" s="429">
        <f t="shared" si="16"/>
        <v>3215.36</v>
      </c>
      <c r="H41" s="429">
        <f t="shared" si="16"/>
        <v>3215.36</v>
      </c>
      <c r="I41" s="429">
        <f t="shared" si="16"/>
        <v>3215.36</v>
      </c>
      <c r="J41" s="429">
        <f t="shared" si="16"/>
        <v>3215.36</v>
      </c>
      <c r="K41" s="429">
        <f t="shared" si="16"/>
        <v>3215.36</v>
      </c>
      <c r="L41" s="429">
        <f t="shared" si="16"/>
        <v>2618.3605263157883</v>
      </c>
      <c r="M41" s="429">
        <f t="shared" si="16"/>
        <v>3576.0768421052626</v>
      </c>
      <c r="N41" s="429">
        <f t="shared" si="16"/>
        <v>3576.0768421052626</v>
      </c>
      <c r="O41" s="429">
        <f t="shared" si="16"/>
        <v>3576.0768421052626</v>
      </c>
      <c r="P41" s="429">
        <f t="shared" si="16"/>
        <v>3163.6405263157903</v>
      </c>
      <c r="Q41" s="767">
        <f t="shared" si="16"/>
        <v>3774.9442105263156</v>
      </c>
    </row>
    <row r="42" spans="1:17" ht="13.9" x14ac:dyDescent="0.25">
      <c r="A42" s="759">
        <v>2030</v>
      </c>
      <c r="B42" s="429">
        <f t="shared" si="18"/>
        <v>2486.3442105263161</v>
      </c>
      <c r="C42" s="429">
        <f t="shared" si="16"/>
        <v>2486.3442105263161</v>
      </c>
      <c r="D42" s="429">
        <f t="shared" si="16"/>
        <v>2382.5289473684211</v>
      </c>
      <c r="E42" s="429">
        <f t="shared" si="16"/>
        <v>3347.2000000000003</v>
      </c>
      <c r="F42" s="429">
        <f t="shared" si="16"/>
        <v>3347.2000000000003</v>
      </c>
      <c r="G42" s="429">
        <f t="shared" si="16"/>
        <v>3347.2000000000003</v>
      </c>
      <c r="H42" s="429">
        <f t="shared" si="16"/>
        <v>3347.2000000000003</v>
      </c>
      <c r="I42" s="429">
        <f t="shared" si="16"/>
        <v>3347.2000000000003</v>
      </c>
      <c r="J42" s="429">
        <f t="shared" si="16"/>
        <v>3347.2000000000003</v>
      </c>
      <c r="K42" s="429">
        <f t="shared" si="16"/>
        <v>3347.2000000000003</v>
      </c>
      <c r="L42" s="429">
        <f t="shared" si="16"/>
        <v>2728.7763157894724</v>
      </c>
      <c r="M42" s="429">
        <f t="shared" si="16"/>
        <v>3765.5621052631573</v>
      </c>
      <c r="N42" s="429">
        <f t="shared" si="16"/>
        <v>3765.5621052631573</v>
      </c>
      <c r="O42" s="429">
        <f t="shared" si="16"/>
        <v>3765.5621052631573</v>
      </c>
      <c r="P42" s="429">
        <f t="shared" si="16"/>
        <v>3333.4863157894747</v>
      </c>
      <c r="Q42" s="767">
        <f t="shared" si="16"/>
        <v>3956.850526315789</v>
      </c>
    </row>
    <row r="43" spans="1:17" ht="13.9" x14ac:dyDescent="0.25">
      <c r="A43" s="759">
        <v>2031</v>
      </c>
      <c r="B43" s="429">
        <f t="shared" si="18"/>
        <v>2594.544736842106</v>
      </c>
      <c r="C43" s="429">
        <f t="shared" si="16"/>
        <v>2594.544736842106</v>
      </c>
      <c r="D43" s="429">
        <f t="shared" si="16"/>
        <v>2476.7763157894738</v>
      </c>
      <c r="E43" s="429">
        <f t="shared" si="16"/>
        <v>3479.04</v>
      </c>
      <c r="F43" s="429">
        <f t="shared" si="16"/>
        <v>3479.04</v>
      </c>
      <c r="G43" s="429">
        <f t="shared" si="16"/>
        <v>3479.04</v>
      </c>
      <c r="H43" s="429">
        <f t="shared" si="16"/>
        <v>3479.04</v>
      </c>
      <c r="I43" s="429">
        <f t="shared" si="16"/>
        <v>3479.04</v>
      </c>
      <c r="J43" s="429">
        <f t="shared" si="16"/>
        <v>3479.04</v>
      </c>
      <c r="K43" s="429">
        <f t="shared" si="16"/>
        <v>3479.04</v>
      </c>
      <c r="L43" s="429">
        <f t="shared" si="16"/>
        <v>2839.1921052631565</v>
      </c>
      <c r="M43" s="429">
        <f t="shared" si="16"/>
        <v>3955.0473684210519</v>
      </c>
      <c r="N43" s="429">
        <f t="shared" si="16"/>
        <v>3955.0473684210519</v>
      </c>
      <c r="O43" s="429">
        <f t="shared" si="16"/>
        <v>3955.0473684210519</v>
      </c>
      <c r="P43" s="429">
        <f t="shared" si="16"/>
        <v>3503.3321052631586</v>
      </c>
      <c r="Q43" s="767">
        <f t="shared" si="16"/>
        <v>4138.7568421052629</v>
      </c>
    </row>
    <row r="44" spans="1:17" ht="13.9" x14ac:dyDescent="0.25">
      <c r="A44" s="759">
        <v>2032</v>
      </c>
      <c r="B44" s="429">
        <f t="shared" si="18"/>
        <v>2702.7452631578954</v>
      </c>
      <c r="C44" s="429">
        <f t="shared" si="16"/>
        <v>2702.7452631578954</v>
      </c>
      <c r="D44" s="429">
        <f t="shared" si="16"/>
        <v>2571.0236842105264</v>
      </c>
      <c r="E44" s="429">
        <f t="shared" si="16"/>
        <v>3610.88</v>
      </c>
      <c r="F44" s="429">
        <f t="shared" si="16"/>
        <v>3610.88</v>
      </c>
      <c r="G44" s="429">
        <f t="shared" si="16"/>
        <v>3610.88</v>
      </c>
      <c r="H44" s="429">
        <f t="shared" si="16"/>
        <v>3610.88</v>
      </c>
      <c r="I44" s="429">
        <f t="shared" si="16"/>
        <v>3610.88</v>
      </c>
      <c r="J44" s="429">
        <f t="shared" si="16"/>
        <v>3610.88</v>
      </c>
      <c r="K44" s="429">
        <f t="shared" si="16"/>
        <v>3610.88</v>
      </c>
      <c r="L44" s="429">
        <f t="shared" si="16"/>
        <v>2949.6078947368405</v>
      </c>
      <c r="M44" s="429">
        <f t="shared" si="16"/>
        <v>4144.5326315789471</v>
      </c>
      <c r="N44" s="429">
        <f t="shared" si="16"/>
        <v>4144.5326315789471</v>
      </c>
      <c r="O44" s="429">
        <f t="shared" si="16"/>
        <v>4144.5326315789471</v>
      </c>
      <c r="P44" s="429">
        <f t="shared" si="16"/>
        <v>3673.177894736843</v>
      </c>
      <c r="Q44" s="767">
        <f t="shared" si="16"/>
        <v>4320.6631578947363</v>
      </c>
    </row>
    <row r="45" spans="1:17" ht="13.9" x14ac:dyDescent="0.25">
      <c r="A45" s="759">
        <v>2033</v>
      </c>
      <c r="B45" s="429">
        <f t="shared" si="18"/>
        <v>2810.9457894736847</v>
      </c>
      <c r="C45" s="429">
        <f t="shared" si="16"/>
        <v>2810.9457894736847</v>
      </c>
      <c r="D45" s="429">
        <f t="shared" si="16"/>
        <v>2665.2710526315791</v>
      </c>
      <c r="E45" s="429">
        <f t="shared" si="16"/>
        <v>3742.7200000000003</v>
      </c>
      <c r="F45" s="429">
        <f t="shared" si="16"/>
        <v>3742.7200000000003</v>
      </c>
      <c r="G45" s="429">
        <f t="shared" si="16"/>
        <v>3742.7200000000003</v>
      </c>
      <c r="H45" s="429">
        <f t="shared" si="16"/>
        <v>3742.7200000000003</v>
      </c>
      <c r="I45" s="429">
        <f t="shared" si="16"/>
        <v>3742.7200000000003</v>
      </c>
      <c r="J45" s="429">
        <f t="shared" si="16"/>
        <v>3742.7200000000003</v>
      </c>
      <c r="K45" s="429">
        <f t="shared" si="16"/>
        <v>3742.7200000000003</v>
      </c>
      <c r="L45" s="429">
        <f t="shared" si="16"/>
        <v>3060.0236842105246</v>
      </c>
      <c r="M45" s="429">
        <f t="shared" si="16"/>
        <v>4334.0178947368413</v>
      </c>
      <c r="N45" s="429">
        <f t="shared" si="16"/>
        <v>4334.0178947368413</v>
      </c>
      <c r="O45" s="429">
        <f t="shared" si="16"/>
        <v>4334.0178947368413</v>
      </c>
      <c r="P45" s="429">
        <f t="shared" si="16"/>
        <v>3843.0236842105273</v>
      </c>
      <c r="Q45" s="767">
        <f t="shared" si="16"/>
        <v>4502.5694736842097</v>
      </c>
    </row>
    <row r="46" spans="1:17" ht="13.9" x14ac:dyDescent="0.25">
      <c r="A46" s="759">
        <v>2034</v>
      </c>
      <c r="B46" s="429">
        <f t="shared" si="18"/>
        <v>2919.1463157894746</v>
      </c>
      <c r="C46" s="429">
        <f t="shared" si="16"/>
        <v>2919.1463157894746</v>
      </c>
      <c r="D46" s="429">
        <f t="shared" si="16"/>
        <v>2759.5184210526318</v>
      </c>
      <c r="E46" s="429">
        <f t="shared" si="16"/>
        <v>3874.56</v>
      </c>
      <c r="F46" s="429">
        <f t="shared" si="16"/>
        <v>3874.56</v>
      </c>
      <c r="G46" s="429">
        <f t="shared" si="16"/>
        <v>3874.56</v>
      </c>
      <c r="H46" s="429">
        <f t="shared" si="16"/>
        <v>3874.56</v>
      </c>
      <c r="I46" s="429">
        <f t="shared" si="16"/>
        <v>3874.56</v>
      </c>
      <c r="J46" s="429">
        <f t="shared" si="16"/>
        <v>3874.56</v>
      </c>
      <c r="K46" s="429">
        <f t="shared" si="16"/>
        <v>3874.56</v>
      </c>
      <c r="L46" s="429">
        <f t="shared" si="16"/>
        <v>3170.4394736842087</v>
      </c>
      <c r="M46" s="429">
        <f t="shared" si="16"/>
        <v>4523.5031578947364</v>
      </c>
      <c r="N46" s="429">
        <f t="shared" si="16"/>
        <v>4523.5031578947364</v>
      </c>
      <c r="O46" s="429">
        <f t="shared" si="16"/>
        <v>4523.5031578947364</v>
      </c>
      <c r="P46" s="429">
        <f t="shared" si="16"/>
        <v>4012.8694736842117</v>
      </c>
      <c r="Q46" s="767">
        <f t="shared" si="16"/>
        <v>4684.475789473684</v>
      </c>
    </row>
    <row r="47" spans="1:17" ht="13.9" x14ac:dyDescent="0.25">
      <c r="A47" s="759">
        <v>2035</v>
      </c>
      <c r="B47" s="429">
        <f t="shared" si="18"/>
        <v>3027.3468421052639</v>
      </c>
      <c r="C47" s="429">
        <f t="shared" si="16"/>
        <v>3027.3468421052639</v>
      </c>
      <c r="D47" s="429">
        <f t="shared" si="16"/>
        <v>2853.7657894736844</v>
      </c>
      <c r="E47" s="429">
        <f t="shared" si="16"/>
        <v>4006.4</v>
      </c>
      <c r="F47" s="429">
        <f t="shared" si="16"/>
        <v>4006.4</v>
      </c>
      <c r="G47" s="429">
        <f t="shared" si="16"/>
        <v>4006.4</v>
      </c>
      <c r="H47" s="429">
        <f t="shared" si="16"/>
        <v>4006.4</v>
      </c>
      <c r="I47" s="429">
        <f t="shared" si="16"/>
        <v>4006.4</v>
      </c>
      <c r="J47" s="429">
        <f t="shared" si="16"/>
        <v>4006.4</v>
      </c>
      <c r="K47" s="429">
        <f t="shared" si="16"/>
        <v>4006.4</v>
      </c>
      <c r="L47" s="429">
        <f t="shared" si="16"/>
        <v>3280.8552631578928</v>
      </c>
      <c r="M47" s="429">
        <f t="shared" si="16"/>
        <v>4712.9884210526307</v>
      </c>
      <c r="N47" s="429">
        <f t="shared" si="16"/>
        <v>4712.9884210526307</v>
      </c>
      <c r="O47" s="429">
        <f t="shared" si="16"/>
        <v>4712.9884210526307</v>
      </c>
      <c r="P47" s="429">
        <f t="shared" si="16"/>
        <v>4182.7152631578965</v>
      </c>
      <c r="Q47" s="767">
        <f t="shared" si="16"/>
        <v>4866.3821052631574</v>
      </c>
    </row>
    <row r="48" spans="1:17" ht="13.9" x14ac:dyDescent="0.25">
      <c r="A48" s="759">
        <v>2036</v>
      </c>
      <c r="B48" s="429">
        <f t="shared" si="18"/>
        <v>3135.5473684210533</v>
      </c>
      <c r="C48" s="429">
        <f t="shared" si="16"/>
        <v>3135.5473684210533</v>
      </c>
      <c r="D48" s="429">
        <f t="shared" si="16"/>
        <v>2948.0131578947371</v>
      </c>
      <c r="E48" s="429">
        <f t="shared" si="16"/>
        <v>4138.24</v>
      </c>
      <c r="F48" s="429">
        <f t="shared" si="16"/>
        <v>4138.24</v>
      </c>
      <c r="G48" s="429">
        <f t="shared" si="16"/>
        <v>4138.24</v>
      </c>
      <c r="H48" s="429">
        <f t="shared" si="16"/>
        <v>4138.24</v>
      </c>
      <c r="I48" s="429">
        <f t="shared" si="16"/>
        <v>4138.24</v>
      </c>
      <c r="J48" s="429">
        <f t="shared" si="16"/>
        <v>4138.24</v>
      </c>
      <c r="K48" s="429">
        <f t="shared" si="16"/>
        <v>4138.24</v>
      </c>
      <c r="L48" s="429">
        <f t="shared" si="16"/>
        <v>3391.2710526315768</v>
      </c>
      <c r="M48" s="429">
        <f t="shared" si="16"/>
        <v>4902.4736842105258</v>
      </c>
      <c r="N48" s="429">
        <f t="shared" si="16"/>
        <v>4902.4736842105258</v>
      </c>
      <c r="O48" s="429">
        <f t="shared" si="16"/>
        <v>4902.4736842105258</v>
      </c>
      <c r="P48" s="429">
        <f t="shared" si="16"/>
        <v>4352.5610526315804</v>
      </c>
      <c r="Q48" s="767">
        <f t="shared" si="16"/>
        <v>5048.2884210526317</v>
      </c>
    </row>
    <row r="49" spans="1:17" ht="13.9" x14ac:dyDescent="0.25">
      <c r="A49" s="759">
        <v>2037</v>
      </c>
      <c r="B49" s="429">
        <f t="shared" si="18"/>
        <v>3243.7478947368427</v>
      </c>
      <c r="C49" s="429">
        <f t="shared" si="16"/>
        <v>3243.7478947368427</v>
      </c>
      <c r="D49" s="429">
        <f t="shared" si="16"/>
        <v>3042.2605263157898</v>
      </c>
      <c r="E49" s="429">
        <f t="shared" si="16"/>
        <v>4270.08</v>
      </c>
      <c r="F49" s="429">
        <f t="shared" si="16"/>
        <v>4270.08</v>
      </c>
      <c r="G49" s="429">
        <f t="shared" si="16"/>
        <v>4270.08</v>
      </c>
      <c r="H49" s="429">
        <f t="shared" si="16"/>
        <v>4270.08</v>
      </c>
      <c r="I49" s="429">
        <f t="shared" si="16"/>
        <v>4270.08</v>
      </c>
      <c r="J49" s="429">
        <f t="shared" si="16"/>
        <v>4270.08</v>
      </c>
      <c r="K49" s="429">
        <f t="shared" si="16"/>
        <v>4270.08</v>
      </c>
      <c r="L49" s="429">
        <f t="shared" si="16"/>
        <v>3501.6868421052609</v>
      </c>
      <c r="M49" s="429">
        <f t="shared" si="16"/>
        <v>5091.95894736842</v>
      </c>
      <c r="N49" s="429">
        <f t="shared" si="16"/>
        <v>5091.95894736842</v>
      </c>
      <c r="O49" s="429">
        <f t="shared" si="16"/>
        <v>5091.95894736842</v>
      </c>
      <c r="P49" s="429">
        <f t="shared" si="16"/>
        <v>4522.4068421052643</v>
      </c>
      <c r="Q49" s="767">
        <f t="shared" si="16"/>
        <v>5230.1947368421061</v>
      </c>
    </row>
    <row r="50" spans="1:17" ht="13.9" x14ac:dyDescent="0.25">
      <c r="A50" s="759">
        <v>2038</v>
      </c>
      <c r="B50" s="429">
        <f t="shared" si="18"/>
        <v>3351.9484210526325</v>
      </c>
      <c r="C50" s="429">
        <f t="shared" si="18"/>
        <v>3351.9484210526325</v>
      </c>
      <c r="D50" s="429">
        <f t="shared" si="18"/>
        <v>3136.5078947368424</v>
      </c>
      <c r="E50" s="429">
        <f t="shared" si="18"/>
        <v>4401.92</v>
      </c>
      <c r="F50" s="429">
        <f t="shared" si="18"/>
        <v>4401.92</v>
      </c>
      <c r="G50" s="429">
        <f t="shared" si="18"/>
        <v>4401.92</v>
      </c>
      <c r="H50" s="429">
        <f t="shared" si="18"/>
        <v>4401.92</v>
      </c>
      <c r="I50" s="429">
        <f t="shared" si="18"/>
        <v>4401.92</v>
      </c>
      <c r="J50" s="429">
        <f t="shared" si="18"/>
        <v>4401.92</v>
      </c>
      <c r="K50" s="429">
        <f t="shared" si="18"/>
        <v>4401.92</v>
      </c>
      <c r="L50" s="429">
        <f t="shared" si="18"/>
        <v>3612.102631578945</v>
      </c>
      <c r="M50" s="429">
        <f t="shared" si="18"/>
        <v>5281.4442105263151</v>
      </c>
      <c r="N50" s="429">
        <f t="shared" si="18"/>
        <v>5281.4442105263151</v>
      </c>
      <c r="O50" s="429">
        <f t="shared" si="18"/>
        <v>5281.4442105263151</v>
      </c>
      <c r="P50" s="429">
        <f t="shared" si="18"/>
        <v>4692.2526315789491</v>
      </c>
      <c r="Q50" s="767">
        <f t="shared" si="18"/>
        <v>5412.1010526315804</v>
      </c>
    </row>
    <row r="51" spans="1:17" ht="13.9" x14ac:dyDescent="0.25">
      <c r="A51" s="759">
        <v>2039</v>
      </c>
      <c r="B51" s="429">
        <f t="shared" ref="B51:Q53" si="19">B26*(1+B$31/100)</f>
        <v>3460.1489473684219</v>
      </c>
      <c r="C51" s="429">
        <f t="shared" si="19"/>
        <v>3460.1489473684219</v>
      </c>
      <c r="D51" s="429">
        <f t="shared" si="19"/>
        <v>3230.7552631578951</v>
      </c>
      <c r="E51" s="429">
        <f t="shared" si="19"/>
        <v>4533.76</v>
      </c>
      <c r="F51" s="429">
        <f t="shared" si="19"/>
        <v>4533.76</v>
      </c>
      <c r="G51" s="429">
        <f t="shared" si="19"/>
        <v>4533.76</v>
      </c>
      <c r="H51" s="429">
        <f t="shared" si="19"/>
        <v>4533.76</v>
      </c>
      <c r="I51" s="429">
        <f t="shared" si="19"/>
        <v>4533.76</v>
      </c>
      <c r="J51" s="429">
        <f t="shared" si="19"/>
        <v>4533.76</v>
      </c>
      <c r="K51" s="429">
        <f t="shared" si="19"/>
        <v>4533.76</v>
      </c>
      <c r="L51" s="429">
        <f t="shared" si="19"/>
        <v>3722.518421052629</v>
      </c>
      <c r="M51" s="429">
        <f t="shared" si="19"/>
        <v>5470.9294736842094</v>
      </c>
      <c r="N51" s="429">
        <f t="shared" si="19"/>
        <v>5470.9294736842094</v>
      </c>
      <c r="O51" s="429">
        <f t="shared" si="19"/>
        <v>5470.9294736842094</v>
      </c>
      <c r="P51" s="429">
        <f t="shared" si="19"/>
        <v>4862.0984210526331</v>
      </c>
      <c r="Q51" s="767">
        <f t="shared" si="19"/>
        <v>5594.0073684210547</v>
      </c>
    </row>
    <row r="52" spans="1:17" ht="13.9" x14ac:dyDescent="0.25">
      <c r="A52" s="759">
        <v>2040</v>
      </c>
      <c r="B52" s="429">
        <f t="shared" si="19"/>
        <v>3568.3494736842113</v>
      </c>
      <c r="C52" s="429">
        <f t="shared" si="19"/>
        <v>3568.3494736842113</v>
      </c>
      <c r="D52" s="429">
        <f t="shared" si="19"/>
        <v>3325.0026315789478</v>
      </c>
      <c r="E52" s="429">
        <f t="shared" si="19"/>
        <v>4665.6000000000004</v>
      </c>
      <c r="F52" s="429">
        <f t="shared" si="19"/>
        <v>4665.6000000000004</v>
      </c>
      <c r="G52" s="429">
        <f t="shared" si="19"/>
        <v>4665.6000000000004</v>
      </c>
      <c r="H52" s="429">
        <f t="shared" si="19"/>
        <v>4665.6000000000004</v>
      </c>
      <c r="I52" s="429">
        <f t="shared" si="19"/>
        <v>4665.6000000000004</v>
      </c>
      <c r="J52" s="429">
        <f t="shared" si="19"/>
        <v>4665.6000000000004</v>
      </c>
      <c r="K52" s="429">
        <f t="shared" si="19"/>
        <v>4665.6000000000004</v>
      </c>
      <c r="L52" s="429">
        <f t="shared" si="19"/>
        <v>3832.9342105263131</v>
      </c>
      <c r="M52" s="429">
        <f t="shared" si="19"/>
        <v>5660.4147368421045</v>
      </c>
      <c r="N52" s="429">
        <f t="shared" si="19"/>
        <v>5660.4147368421045</v>
      </c>
      <c r="O52" s="429">
        <f t="shared" si="19"/>
        <v>5660.4147368421045</v>
      </c>
      <c r="P52" s="429">
        <f t="shared" si="19"/>
        <v>5031.9442105263179</v>
      </c>
      <c r="Q52" s="767">
        <f t="shared" si="19"/>
        <v>5775.913684210529</v>
      </c>
    </row>
    <row r="53" spans="1:17" ht="14.45" thickBot="1" x14ac:dyDescent="0.3">
      <c r="A53" s="763">
        <v>2041</v>
      </c>
      <c r="B53" s="775">
        <f t="shared" si="19"/>
        <v>3676.55</v>
      </c>
      <c r="C53" s="775">
        <f t="shared" si="19"/>
        <v>3676.55</v>
      </c>
      <c r="D53" s="775">
        <f t="shared" si="19"/>
        <v>3419.25</v>
      </c>
      <c r="E53" s="775">
        <f t="shared" si="19"/>
        <v>4797.4400000000005</v>
      </c>
      <c r="F53" s="775">
        <f t="shared" si="19"/>
        <v>4797.4400000000005</v>
      </c>
      <c r="G53" s="775">
        <f t="shared" si="19"/>
        <v>4797.4400000000005</v>
      </c>
      <c r="H53" s="775">
        <f t="shared" si="19"/>
        <v>4797.4400000000005</v>
      </c>
      <c r="I53" s="775">
        <f t="shared" si="19"/>
        <v>4797.4400000000005</v>
      </c>
      <c r="J53" s="775">
        <f t="shared" si="19"/>
        <v>4797.4400000000005</v>
      </c>
      <c r="K53" s="775">
        <f t="shared" si="19"/>
        <v>4797.4400000000005</v>
      </c>
      <c r="L53" s="775">
        <f t="shared" si="19"/>
        <v>3943.3500000000004</v>
      </c>
      <c r="M53" s="775">
        <f t="shared" si="19"/>
        <v>5849.9</v>
      </c>
      <c r="N53" s="775">
        <f t="shared" si="19"/>
        <v>5849.9</v>
      </c>
      <c r="O53" s="775">
        <f t="shared" si="19"/>
        <v>5849.9</v>
      </c>
      <c r="P53" s="775">
        <f t="shared" si="19"/>
        <v>5201.79</v>
      </c>
      <c r="Q53" s="776">
        <f t="shared" si="19"/>
        <v>5957.82</v>
      </c>
    </row>
    <row r="55" spans="1:17" ht="14.45" thickBot="1" x14ac:dyDescent="0.3">
      <c r="A55" s="902" t="s">
        <v>620</v>
      </c>
      <c r="B55" s="902"/>
      <c r="C55" s="902"/>
      <c r="D55" s="902"/>
      <c r="E55" s="902"/>
      <c r="F55" s="902"/>
      <c r="G55" s="902"/>
      <c r="H55" s="902"/>
      <c r="I55" s="902"/>
      <c r="J55" s="902"/>
      <c r="K55" s="902"/>
      <c r="L55" s="902"/>
      <c r="M55" s="902"/>
      <c r="N55" s="902"/>
      <c r="O55" s="902"/>
      <c r="P55" s="902"/>
      <c r="Q55" s="902"/>
    </row>
    <row r="56" spans="1:17" ht="14.45" thickBot="1" x14ac:dyDescent="0.3">
      <c r="A56" s="777" t="s">
        <v>577</v>
      </c>
      <c r="B56" s="778">
        <f t="shared" ref="B56:Q56" si="20">B5*B6</f>
        <v>3600</v>
      </c>
      <c r="C56" s="778">
        <f t="shared" si="20"/>
        <v>3600</v>
      </c>
      <c r="D56" s="778">
        <f t="shared" si="20"/>
        <v>3600</v>
      </c>
      <c r="E56" s="778">
        <f t="shared" si="20"/>
        <v>3600</v>
      </c>
      <c r="F56" s="778">
        <f t="shared" si="20"/>
        <v>3600</v>
      </c>
      <c r="G56" s="778">
        <f t="shared" si="20"/>
        <v>3600</v>
      </c>
      <c r="H56" s="778">
        <f t="shared" si="20"/>
        <v>3600</v>
      </c>
      <c r="I56" s="778">
        <f t="shared" si="20"/>
        <v>3600</v>
      </c>
      <c r="J56" s="778">
        <f t="shared" si="20"/>
        <v>3600</v>
      </c>
      <c r="K56" s="778">
        <f t="shared" si="20"/>
        <v>3600</v>
      </c>
      <c r="L56" s="778">
        <f t="shared" si="20"/>
        <v>3600</v>
      </c>
      <c r="M56" s="778">
        <f t="shared" si="20"/>
        <v>3600</v>
      </c>
      <c r="N56" s="778">
        <f t="shared" si="20"/>
        <v>3600</v>
      </c>
      <c r="O56" s="778">
        <f t="shared" si="20"/>
        <v>3600</v>
      </c>
      <c r="P56" s="778">
        <f t="shared" si="20"/>
        <v>3600</v>
      </c>
      <c r="Q56" s="779">
        <f t="shared" si="20"/>
        <v>5400</v>
      </c>
    </row>
    <row r="58" spans="1:17" ht="14.45" thickBot="1" x14ac:dyDescent="0.3">
      <c r="A58" s="902" t="s">
        <v>621</v>
      </c>
      <c r="B58" s="902"/>
      <c r="C58" s="902"/>
      <c r="D58" s="902"/>
      <c r="E58" s="902"/>
      <c r="F58" s="902"/>
      <c r="G58" s="902"/>
      <c r="H58" s="902"/>
      <c r="I58" s="902"/>
      <c r="J58" s="902"/>
      <c r="K58" s="902"/>
      <c r="L58" s="902"/>
      <c r="M58" s="902"/>
      <c r="N58" s="902"/>
      <c r="O58" s="902"/>
      <c r="P58" s="902"/>
      <c r="Q58" s="902"/>
    </row>
    <row r="59" spans="1:17" ht="13.9" x14ac:dyDescent="0.25">
      <c r="A59" s="480">
        <v>2022</v>
      </c>
      <c r="B59" s="780">
        <f>B34/B$56</f>
        <v>0.45020555555555564</v>
      </c>
      <c r="C59" s="780">
        <f t="shared" ref="C59:Q59" si="21">C34/C$56</f>
        <v>0.45020555555555564</v>
      </c>
      <c r="D59" s="780">
        <f t="shared" si="21"/>
        <v>0.45237499999999997</v>
      </c>
      <c r="E59" s="780">
        <f t="shared" si="21"/>
        <v>0.63680000000000003</v>
      </c>
      <c r="F59" s="780">
        <f t="shared" si="21"/>
        <v>0.63680000000000003</v>
      </c>
      <c r="G59" s="780">
        <f t="shared" si="21"/>
        <v>0.63680000000000003</v>
      </c>
      <c r="H59" s="780">
        <f t="shared" si="21"/>
        <v>0.63680000000000003</v>
      </c>
      <c r="I59" s="780">
        <f t="shared" si="21"/>
        <v>0.63680000000000003</v>
      </c>
      <c r="J59" s="780">
        <f t="shared" si="21"/>
        <v>0.63680000000000003</v>
      </c>
      <c r="K59" s="780">
        <f t="shared" si="21"/>
        <v>0.63680000000000003</v>
      </c>
      <c r="L59" s="780">
        <f t="shared" si="21"/>
        <v>0.512625</v>
      </c>
      <c r="M59" s="780">
        <f t="shared" si="21"/>
        <v>0.62491111111111108</v>
      </c>
      <c r="N59" s="780">
        <f t="shared" si="21"/>
        <v>0.62491111111111108</v>
      </c>
      <c r="O59" s="780">
        <f t="shared" si="21"/>
        <v>0.62491111111111108</v>
      </c>
      <c r="P59" s="780">
        <f t="shared" si="21"/>
        <v>0.54853333333333332</v>
      </c>
      <c r="Q59" s="781">
        <f t="shared" si="21"/>
        <v>0.46325925925925926</v>
      </c>
    </row>
    <row r="60" spans="1:17" ht="13.9" x14ac:dyDescent="0.25">
      <c r="A60" s="759">
        <v>2023</v>
      </c>
      <c r="B60" s="761">
        <f t="shared" ref="B60:Q75" si="22">B35/B$56</f>
        <v>0.48026125730994157</v>
      </c>
      <c r="C60" s="761">
        <f t="shared" si="22"/>
        <v>0.48026125730994157</v>
      </c>
      <c r="D60" s="761">
        <f t="shared" si="22"/>
        <v>0.47855482456140352</v>
      </c>
      <c r="E60" s="761">
        <f t="shared" si="22"/>
        <v>0.67342222222222226</v>
      </c>
      <c r="F60" s="761">
        <f t="shared" si="22"/>
        <v>0.67342222222222226</v>
      </c>
      <c r="G60" s="761">
        <f t="shared" si="22"/>
        <v>0.67342222222222226</v>
      </c>
      <c r="H60" s="761">
        <f t="shared" si="22"/>
        <v>0.67342222222222226</v>
      </c>
      <c r="I60" s="761">
        <f t="shared" si="22"/>
        <v>0.67342222222222226</v>
      </c>
      <c r="J60" s="761">
        <f t="shared" si="22"/>
        <v>0.67342222222222226</v>
      </c>
      <c r="K60" s="761">
        <f t="shared" si="22"/>
        <v>0.67342222222222226</v>
      </c>
      <c r="L60" s="761">
        <f t="shared" si="22"/>
        <v>0.54329605263157887</v>
      </c>
      <c r="M60" s="761">
        <f t="shared" si="22"/>
        <v>0.67754590643274848</v>
      </c>
      <c r="N60" s="761">
        <f t="shared" si="22"/>
        <v>0.67754590643274848</v>
      </c>
      <c r="O60" s="761">
        <f t="shared" si="22"/>
        <v>0.67754590643274848</v>
      </c>
      <c r="P60" s="761">
        <f t="shared" si="22"/>
        <v>0.59571271929824565</v>
      </c>
      <c r="Q60" s="782">
        <f t="shared" si="22"/>
        <v>0.49694561403508763</v>
      </c>
    </row>
    <row r="61" spans="1:17" ht="13.9" x14ac:dyDescent="0.25">
      <c r="A61" s="759">
        <v>2024</v>
      </c>
      <c r="B61" s="761">
        <f t="shared" si="22"/>
        <v>0.51031695906432761</v>
      </c>
      <c r="C61" s="761">
        <f t="shared" si="22"/>
        <v>0.51031695906432761</v>
      </c>
      <c r="D61" s="761">
        <f t="shared" si="22"/>
        <v>0.50473464912280708</v>
      </c>
      <c r="E61" s="761">
        <f t="shared" si="22"/>
        <v>0.71004444444444437</v>
      </c>
      <c r="F61" s="761">
        <f t="shared" si="22"/>
        <v>0.71004444444444437</v>
      </c>
      <c r="G61" s="761">
        <f t="shared" si="22"/>
        <v>0.71004444444444437</v>
      </c>
      <c r="H61" s="761">
        <f t="shared" si="22"/>
        <v>0.71004444444444437</v>
      </c>
      <c r="I61" s="761">
        <f t="shared" si="22"/>
        <v>0.71004444444444437</v>
      </c>
      <c r="J61" s="761">
        <f t="shared" si="22"/>
        <v>0.71004444444444437</v>
      </c>
      <c r="K61" s="761">
        <f t="shared" si="22"/>
        <v>0.71004444444444437</v>
      </c>
      <c r="L61" s="761">
        <f t="shared" si="22"/>
        <v>0.57396710526315786</v>
      </c>
      <c r="M61" s="761">
        <f t="shared" si="22"/>
        <v>0.73018070175438587</v>
      </c>
      <c r="N61" s="761">
        <f t="shared" si="22"/>
        <v>0.73018070175438587</v>
      </c>
      <c r="O61" s="761">
        <f t="shared" si="22"/>
        <v>0.73018070175438587</v>
      </c>
      <c r="P61" s="761">
        <f t="shared" si="22"/>
        <v>0.64289210526315788</v>
      </c>
      <c r="Q61" s="782">
        <f t="shared" si="22"/>
        <v>0.53063196881091612</v>
      </c>
    </row>
    <row r="62" spans="1:17" ht="13.9" x14ac:dyDescent="0.25">
      <c r="A62" s="759">
        <v>2025</v>
      </c>
      <c r="B62" s="761">
        <f t="shared" si="22"/>
        <v>0.54037266081871349</v>
      </c>
      <c r="C62" s="761">
        <f t="shared" si="22"/>
        <v>0.54037266081871349</v>
      </c>
      <c r="D62" s="761">
        <f t="shared" si="22"/>
        <v>0.53091447368421052</v>
      </c>
      <c r="E62" s="761">
        <f t="shared" si="22"/>
        <v>0.7466666666666667</v>
      </c>
      <c r="F62" s="761">
        <f t="shared" si="22"/>
        <v>0.7466666666666667</v>
      </c>
      <c r="G62" s="761">
        <f t="shared" si="22"/>
        <v>0.7466666666666667</v>
      </c>
      <c r="H62" s="761">
        <f t="shared" si="22"/>
        <v>0.7466666666666667</v>
      </c>
      <c r="I62" s="761">
        <f t="shared" si="22"/>
        <v>0.7466666666666667</v>
      </c>
      <c r="J62" s="761">
        <f t="shared" si="22"/>
        <v>0.7466666666666667</v>
      </c>
      <c r="K62" s="761">
        <f t="shared" si="22"/>
        <v>0.7466666666666667</v>
      </c>
      <c r="L62" s="761">
        <f t="shared" si="22"/>
        <v>0.60463815789473685</v>
      </c>
      <c r="M62" s="761">
        <f t="shared" si="22"/>
        <v>0.78281549707602327</v>
      </c>
      <c r="N62" s="761">
        <f t="shared" si="22"/>
        <v>0.78281549707602327</v>
      </c>
      <c r="O62" s="761">
        <f t="shared" si="22"/>
        <v>0.78281549707602327</v>
      </c>
      <c r="P62" s="761">
        <f t="shared" si="22"/>
        <v>0.69007149122807021</v>
      </c>
      <c r="Q62" s="782">
        <f t="shared" si="22"/>
        <v>0.56431832358674461</v>
      </c>
    </row>
    <row r="63" spans="1:17" ht="13.9" x14ac:dyDescent="0.25">
      <c r="A63" s="759">
        <v>2026</v>
      </c>
      <c r="B63" s="761">
        <f t="shared" si="22"/>
        <v>0.57042836257309948</v>
      </c>
      <c r="C63" s="761">
        <f t="shared" si="22"/>
        <v>0.57042836257309948</v>
      </c>
      <c r="D63" s="761">
        <f t="shared" si="22"/>
        <v>0.55709429824561407</v>
      </c>
      <c r="E63" s="761">
        <f t="shared" si="22"/>
        <v>0.78328888888888892</v>
      </c>
      <c r="F63" s="761">
        <f t="shared" si="22"/>
        <v>0.78328888888888892</v>
      </c>
      <c r="G63" s="761">
        <f t="shared" si="22"/>
        <v>0.78328888888888892</v>
      </c>
      <c r="H63" s="761">
        <f t="shared" si="22"/>
        <v>0.78328888888888892</v>
      </c>
      <c r="I63" s="761">
        <f t="shared" si="22"/>
        <v>0.78328888888888892</v>
      </c>
      <c r="J63" s="761">
        <f t="shared" si="22"/>
        <v>0.78328888888888892</v>
      </c>
      <c r="K63" s="761">
        <f t="shared" si="22"/>
        <v>0.78328888888888892</v>
      </c>
      <c r="L63" s="761">
        <f t="shared" si="22"/>
        <v>0.63530921052631573</v>
      </c>
      <c r="M63" s="761">
        <f t="shared" si="22"/>
        <v>0.83545029239766067</v>
      </c>
      <c r="N63" s="761">
        <f t="shared" si="22"/>
        <v>0.83545029239766067</v>
      </c>
      <c r="O63" s="761">
        <f t="shared" si="22"/>
        <v>0.83545029239766067</v>
      </c>
      <c r="P63" s="761">
        <f t="shared" si="22"/>
        <v>0.73725087719298255</v>
      </c>
      <c r="Q63" s="782">
        <f t="shared" si="22"/>
        <v>0.59800467836257309</v>
      </c>
    </row>
    <row r="64" spans="1:17" ht="13.9" x14ac:dyDescent="0.25">
      <c r="A64" s="759">
        <v>2027</v>
      </c>
      <c r="B64" s="761">
        <f t="shared" si="22"/>
        <v>0.60048406432748547</v>
      </c>
      <c r="C64" s="761">
        <f t="shared" si="22"/>
        <v>0.60048406432748547</v>
      </c>
      <c r="D64" s="761">
        <f t="shared" si="22"/>
        <v>0.58327412280701751</v>
      </c>
      <c r="E64" s="761">
        <f t="shared" si="22"/>
        <v>0.81991111111111104</v>
      </c>
      <c r="F64" s="761">
        <f t="shared" si="22"/>
        <v>0.81991111111111104</v>
      </c>
      <c r="G64" s="761">
        <f t="shared" si="22"/>
        <v>0.81991111111111104</v>
      </c>
      <c r="H64" s="761">
        <f t="shared" si="22"/>
        <v>0.81991111111111104</v>
      </c>
      <c r="I64" s="761">
        <f t="shared" si="22"/>
        <v>0.81991111111111104</v>
      </c>
      <c r="J64" s="761">
        <f t="shared" si="22"/>
        <v>0.81991111111111104</v>
      </c>
      <c r="K64" s="761">
        <f t="shared" si="22"/>
        <v>0.81991111111111104</v>
      </c>
      <c r="L64" s="761">
        <f t="shared" si="22"/>
        <v>0.66598026315789449</v>
      </c>
      <c r="M64" s="761">
        <f t="shared" si="22"/>
        <v>0.88808508771929817</v>
      </c>
      <c r="N64" s="761">
        <f t="shared" si="22"/>
        <v>0.88808508771929817</v>
      </c>
      <c r="O64" s="761">
        <f t="shared" si="22"/>
        <v>0.88808508771929817</v>
      </c>
      <c r="P64" s="761">
        <f t="shared" si="22"/>
        <v>0.78443026315789488</v>
      </c>
      <c r="Q64" s="782">
        <f t="shared" si="22"/>
        <v>0.63169103313840158</v>
      </c>
    </row>
    <row r="65" spans="1:17" ht="13.9" x14ac:dyDescent="0.25">
      <c r="A65" s="759">
        <v>2028</v>
      </c>
      <c r="B65" s="761">
        <f t="shared" si="22"/>
        <v>0.63053976608187146</v>
      </c>
      <c r="C65" s="761">
        <f t="shared" si="22"/>
        <v>0.63053976608187146</v>
      </c>
      <c r="D65" s="761">
        <f t="shared" si="22"/>
        <v>0.60945394736842107</v>
      </c>
      <c r="E65" s="761">
        <f t="shared" si="22"/>
        <v>0.85653333333333337</v>
      </c>
      <c r="F65" s="761">
        <f t="shared" si="22"/>
        <v>0.85653333333333337</v>
      </c>
      <c r="G65" s="761">
        <f t="shared" si="22"/>
        <v>0.85653333333333337</v>
      </c>
      <c r="H65" s="761">
        <f t="shared" si="22"/>
        <v>0.85653333333333337</v>
      </c>
      <c r="I65" s="761">
        <f t="shared" si="22"/>
        <v>0.85653333333333337</v>
      </c>
      <c r="J65" s="761">
        <f t="shared" si="22"/>
        <v>0.85653333333333337</v>
      </c>
      <c r="K65" s="761">
        <f t="shared" si="22"/>
        <v>0.85653333333333337</v>
      </c>
      <c r="L65" s="761">
        <f t="shared" si="22"/>
        <v>0.69665131578947337</v>
      </c>
      <c r="M65" s="761">
        <f t="shared" si="22"/>
        <v>0.94071988304093557</v>
      </c>
      <c r="N65" s="761">
        <f t="shared" si="22"/>
        <v>0.94071988304093557</v>
      </c>
      <c r="O65" s="761">
        <f t="shared" si="22"/>
        <v>0.94071988304093557</v>
      </c>
      <c r="P65" s="761">
        <f t="shared" si="22"/>
        <v>0.83160964912280722</v>
      </c>
      <c r="Q65" s="782">
        <f t="shared" si="22"/>
        <v>0.66537738791422996</v>
      </c>
    </row>
    <row r="66" spans="1:17" ht="13.9" x14ac:dyDescent="0.25">
      <c r="A66" s="759">
        <v>2029</v>
      </c>
      <c r="B66" s="761">
        <f t="shared" si="22"/>
        <v>0.66059546783625744</v>
      </c>
      <c r="C66" s="761">
        <f t="shared" si="22"/>
        <v>0.66059546783625744</v>
      </c>
      <c r="D66" s="761">
        <f t="shared" si="22"/>
        <v>0.63563377192982451</v>
      </c>
      <c r="E66" s="761">
        <f t="shared" si="22"/>
        <v>0.89315555555555559</v>
      </c>
      <c r="F66" s="761">
        <f t="shared" si="22"/>
        <v>0.89315555555555559</v>
      </c>
      <c r="G66" s="761">
        <f t="shared" si="22"/>
        <v>0.89315555555555559</v>
      </c>
      <c r="H66" s="761">
        <f t="shared" si="22"/>
        <v>0.89315555555555559</v>
      </c>
      <c r="I66" s="761">
        <f t="shared" si="22"/>
        <v>0.89315555555555559</v>
      </c>
      <c r="J66" s="761">
        <f t="shared" si="22"/>
        <v>0.89315555555555559</v>
      </c>
      <c r="K66" s="761">
        <f t="shared" si="22"/>
        <v>0.89315555555555559</v>
      </c>
      <c r="L66" s="761">
        <f t="shared" si="22"/>
        <v>0.72732236842105236</v>
      </c>
      <c r="M66" s="761">
        <f t="shared" si="22"/>
        <v>0.99335467836257296</v>
      </c>
      <c r="N66" s="761">
        <f t="shared" si="22"/>
        <v>0.99335467836257296</v>
      </c>
      <c r="O66" s="761">
        <f t="shared" si="22"/>
        <v>0.99335467836257296</v>
      </c>
      <c r="P66" s="761">
        <f t="shared" si="22"/>
        <v>0.87878903508771955</v>
      </c>
      <c r="Q66" s="782">
        <f t="shared" si="22"/>
        <v>0.69906374269005844</v>
      </c>
    </row>
    <row r="67" spans="1:17" ht="13.9" x14ac:dyDescent="0.25">
      <c r="A67" s="759">
        <v>2030</v>
      </c>
      <c r="B67" s="761">
        <f t="shared" si="22"/>
        <v>0.69065116959064332</v>
      </c>
      <c r="C67" s="761">
        <f t="shared" si="22"/>
        <v>0.69065116959064332</v>
      </c>
      <c r="D67" s="761">
        <f t="shared" si="22"/>
        <v>0.66181359649122806</v>
      </c>
      <c r="E67" s="761">
        <f t="shared" si="22"/>
        <v>0.92977777777777781</v>
      </c>
      <c r="F67" s="761">
        <f t="shared" si="22"/>
        <v>0.92977777777777781</v>
      </c>
      <c r="G67" s="761">
        <f t="shared" si="22"/>
        <v>0.92977777777777781</v>
      </c>
      <c r="H67" s="761">
        <f t="shared" si="22"/>
        <v>0.92977777777777781</v>
      </c>
      <c r="I67" s="761">
        <f t="shared" si="22"/>
        <v>0.92977777777777781</v>
      </c>
      <c r="J67" s="761">
        <f t="shared" si="22"/>
        <v>0.92977777777777781</v>
      </c>
      <c r="K67" s="761">
        <f t="shared" si="22"/>
        <v>0.92977777777777781</v>
      </c>
      <c r="L67" s="761">
        <f t="shared" si="22"/>
        <v>0.75799342105263123</v>
      </c>
      <c r="M67" s="761">
        <f t="shared" si="22"/>
        <v>1.0459894736842104</v>
      </c>
      <c r="N67" s="761">
        <f t="shared" si="22"/>
        <v>1.0459894736842104</v>
      </c>
      <c r="O67" s="761">
        <f t="shared" si="22"/>
        <v>1.0459894736842104</v>
      </c>
      <c r="P67" s="761">
        <f t="shared" si="22"/>
        <v>0.92596842105263188</v>
      </c>
      <c r="Q67" s="782">
        <f t="shared" si="22"/>
        <v>0.73275009746588682</v>
      </c>
    </row>
    <row r="68" spans="1:17" ht="13.9" x14ac:dyDescent="0.25">
      <c r="A68" s="759">
        <v>2031</v>
      </c>
      <c r="B68" s="761">
        <f t="shared" si="22"/>
        <v>0.72070687134502942</v>
      </c>
      <c r="C68" s="761">
        <f t="shared" si="22"/>
        <v>0.72070687134502942</v>
      </c>
      <c r="D68" s="761">
        <f t="shared" si="22"/>
        <v>0.68799342105263162</v>
      </c>
      <c r="E68" s="761">
        <f t="shared" si="22"/>
        <v>0.96640000000000004</v>
      </c>
      <c r="F68" s="761">
        <f t="shared" si="22"/>
        <v>0.96640000000000004</v>
      </c>
      <c r="G68" s="761">
        <f t="shared" si="22"/>
        <v>0.96640000000000004</v>
      </c>
      <c r="H68" s="761">
        <f t="shared" si="22"/>
        <v>0.96640000000000004</v>
      </c>
      <c r="I68" s="761">
        <f t="shared" si="22"/>
        <v>0.96640000000000004</v>
      </c>
      <c r="J68" s="761">
        <f t="shared" si="22"/>
        <v>0.96640000000000004</v>
      </c>
      <c r="K68" s="761">
        <f t="shared" si="22"/>
        <v>0.96640000000000004</v>
      </c>
      <c r="L68" s="761">
        <f t="shared" si="22"/>
        <v>0.78866447368421011</v>
      </c>
      <c r="M68" s="761">
        <f t="shared" si="22"/>
        <v>1.0986242690058479</v>
      </c>
      <c r="N68" s="761">
        <f t="shared" si="22"/>
        <v>1.0986242690058479</v>
      </c>
      <c r="O68" s="761">
        <f t="shared" si="22"/>
        <v>1.0986242690058479</v>
      </c>
      <c r="P68" s="761">
        <f t="shared" si="22"/>
        <v>0.97314780701754411</v>
      </c>
      <c r="Q68" s="782">
        <f t="shared" si="22"/>
        <v>0.7664364522417153</v>
      </c>
    </row>
    <row r="69" spans="1:17" ht="13.9" x14ac:dyDescent="0.25">
      <c r="A69" s="759">
        <v>2032</v>
      </c>
      <c r="B69" s="761">
        <f t="shared" si="22"/>
        <v>0.75076257309941541</v>
      </c>
      <c r="C69" s="761">
        <f t="shared" si="22"/>
        <v>0.75076257309941541</v>
      </c>
      <c r="D69" s="761">
        <f t="shared" si="22"/>
        <v>0.71417324561403517</v>
      </c>
      <c r="E69" s="761">
        <f t="shared" si="22"/>
        <v>1.0030222222222223</v>
      </c>
      <c r="F69" s="761">
        <f t="shared" si="22"/>
        <v>1.0030222222222223</v>
      </c>
      <c r="G69" s="761">
        <f t="shared" si="22"/>
        <v>1.0030222222222223</v>
      </c>
      <c r="H69" s="761">
        <f t="shared" si="22"/>
        <v>1.0030222222222223</v>
      </c>
      <c r="I69" s="761">
        <f t="shared" si="22"/>
        <v>1.0030222222222223</v>
      </c>
      <c r="J69" s="761">
        <f t="shared" si="22"/>
        <v>1.0030222222222223</v>
      </c>
      <c r="K69" s="761">
        <f t="shared" si="22"/>
        <v>1.0030222222222223</v>
      </c>
      <c r="L69" s="761">
        <f t="shared" si="22"/>
        <v>0.81933552631578899</v>
      </c>
      <c r="M69" s="761">
        <f t="shared" si="22"/>
        <v>1.1512590643274854</v>
      </c>
      <c r="N69" s="761">
        <f t="shared" si="22"/>
        <v>1.1512590643274854</v>
      </c>
      <c r="O69" s="761">
        <f t="shared" si="22"/>
        <v>1.1512590643274854</v>
      </c>
      <c r="P69" s="761">
        <f t="shared" si="22"/>
        <v>1.0203271929824564</v>
      </c>
      <c r="Q69" s="782">
        <f t="shared" si="22"/>
        <v>0.80012280701754379</v>
      </c>
    </row>
    <row r="70" spans="1:17" ht="13.9" x14ac:dyDescent="0.25">
      <c r="A70" s="759">
        <v>2033</v>
      </c>
      <c r="B70" s="761">
        <f t="shared" si="22"/>
        <v>0.78081827485380129</v>
      </c>
      <c r="C70" s="761">
        <f t="shared" si="22"/>
        <v>0.78081827485380129</v>
      </c>
      <c r="D70" s="761">
        <f t="shared" si="22"/>
        <v>0.74035307017543861</v>
      </c>
      <c r="E70" s="761">
        <f t="shared" si="22"/>
        <v>1.0396444444444446</v>
      </c>
      <c r="F70" s="761">
        <f t="shared" si="22"/>
        <v>1.0396444444444446</v>
      </c>
      <c r="G70" s="761">
        <f t="shared" si="22"/>
        <v>1.0396444444444446</v>
      </c>
      <c r="H70" s="761">
        <f t="shared" si="22"/>
        <v>1.0396444444444446</v>
      </c>
      <c r="I70" s="761">
        <f t="shared" si="22"/>
        <v>1.0396444444444446</v>
      </c>
      <c r="J70" s="761">
        <f t="shared" si="22"/>
        <v>1.0396444444444446</v>
      </c>
      <c r="K70" s="761">
        <f t="shared" si="22"/>
        <v>1.0396444444444446</v>
      </c>
      <c r="L70" s="761">
        <f t="shared" si="22"/>
        <v>0.85000657894736797</v>
      </c>
      <c r="M70" s="761">
        <f t="shared" si="22"/>
        <v>1.2038938596491227</v>
      </c>
      <c r="N70" s="761">
        <f t="shared" si="22"/>
        <v>1.2038938596491227</v>
      </c>
      <c r="O70" s="761">
        <f t="shared" si="22"/>
        <v>1.2038938596491227</v>
      </c>
      <c r="P70" s="761">
        <f t="shared" si="22"/>
        <v>1.0675065789473688</v>
      </c>
      <c r="Q70" s="782">
        <f t="shared" si="22"/>
        <v>0.83380916179337217</v>
      </c>
    </row>
    <row r="71" spans="1:17" ht="13.9" x14ac:dyDescent="0.25">
      <c r="A71" s="759">
        <v>2034</v>
      </c>
      <c r="B71" s="761">
        <f t="shared" si="22"/>
        <v>0.81087397660818739</v>
      </c>
      <c r="C71" s="761">
        <f t="shared" si="22"/>
        <v>0.81087397660818739</v>
      </c>
      <c r="D71" s="761">
        <f t="shared" si="22"/>
        <v>0.76653289473684216</v>
      </c>
      <c r="E71" s="761">
        <f t="shared" si="22"/>
        <v>1.0762666666666667</v>
      </c>
      <c r="F71" s="761">
        <f t="shared" si="22"/>
        <v>1.0762666666666667</v>
      </c>
      <c r="G71" s="761">
        <f t="shared" si="22"/>
        <v>1.0762666666666667</v>
      </c>
      <c r="H71" s="761">
        <f t="shared" si="22"/>
        <v>1.0762666666666667</v>
      </c>
      <c r="I71" s="761">
        <f t="shared" si="22"/>
        <v>1.0762666666666667</v>
      </c>
      <c r="J71" s="761">
        <f t="shared" si="22"/>
        <v>1.0762666666666667</v>
      </c>
      <c r="K71" s="761">
        <f t="shared" si="22"/>
        <v>1.0762666666666667</v>
      </c>
      <c r="L71" s="761">
        <f t="shared" si="22"/>
        <v>0.88067763157894685</v>
      </c>
      <c r="M71" s="761">
        <f t="shared" si="22"/>
        <v>1.2565286549707602</v>
      </c>
      <c r="N71" s="761">
        <f t="shared" si="22"/>
        <v>1.2565286549707602</v>
      </c>
      <c r="O71" s="761">
        <f t="shared" si="22"/>
        <v>1.2565286549707602</v>
      </c>
      <c r="P71" s="761">
        <f t="shared" si="22"/>
        <v>1.1146859649122811</v>
      </c>
      <c r="Q71" s="782">
        <f t="shared" si="22"/>
        <v>0.86749551656920076</v>
      </c>
    </row>
    <row r="72" spans="1:17" ht="13.9" x14ac:dyDescent="0.25">
      <c r="A72" s="759">
        <v>2035</v>
      </c>
      <c r="B72" s="761">
        <f t="shared" si="22"/>
        <v>0.84092967836257326</v>
      </c>
      <c r="C72" s="761">
        <f t="shared" si="22"/>
        <v>0.84092967836257326</v>
      </c>
      <c r="D72" s="761">
        <f t="shared" si="22"/>
        <v>0.79271271929824572</v>
      </c>
      <c r="E72" s="761">
        <f t="shared" si="22"/>
        <v>1.1128888888888888</v>
      </c>
      <c r="F72" s="761">
        <f t="shared" si="22"/>
        <v>1.1128888888888888</v>
      </c>
      <c r="G72" s="761">
        <f t="shared" si="22"/>
        <v>1.1128888888888888</v>
      </c>
      <c r="H72" s="761">
        <f t="shared" si="22"/>
        <v>1.1128888888888888</v>
      </c>
      <c r="I72" s="761">
        <f t="shared" si="22"/>
        <v>1.1128888888888888</v>
      </c>
      <c r="J72" s="761">
        <f t="shared" si="22"/>
        <v>1.1128888888888888</v>
      </c>
      <c r="K72" s="761">
        <f t="shared" si="22"/>
        <v>1.1128888888888888</v>
      </c>
      <c r="L72" s="761">
        <f t="shared" si="22"/>
        <v>0.91134868421052573</v>
      </c>
      <c r="M72" s="761">
        <f t="shared" si="22"/>
        <v>1.3091634502923974</v>
      </c>
      <c r="N72" s="761">
        <f t="shared" si="22"/>
        <v>1.3091634502923974</v>
      </c>
      <c r="O72" s="761">
        <f t="shared" si="22"/>
        <v>1.3091634502923974</v>
      </c>
      <c r="P72" s="761">
        <f t="shared" si="22"/>
        <v>1.1618653508771934</v>
      </c>
      <c r="Q72" s="782">
        <f t="shared" si="22"/>
        <v>0.90118187134502914</v>
      </c>
    </row>
    <row r="73" spans="1:17" ht="13.9" x14ac:dyDescent="0.25">
      <c r="A73" s="759">
        <v>2036</v>
      </c>
      <c r="B73" s="761">
        <f t="shared" si="22"/>
        <v>0.87098538011695925</v>
      </c>
      <c r="C73" s="761">
        <f t="shared" si="22"/>
        <v>0.87098538011695925</v>
      </c>
      <c r="D73" s="761">
        <f t="shared" si="22"/>
        <v>0.81889254385964916</v>
      </c>
      <c r="E73" s="761">
        <f t="shared" si="22"/>
        <v>1.1495111111111112</v>
      </c>
      <c r="F73" s="761">
        <f t="shared" si="22"/>
        <v>1.1495111111111112</v>
      </c>
      <c r="G73" s="761">
        <f t="shared" si="22"/>
        <v>1.1495111111111112</v>
      </c>
      <c r="H73" s="761">
        <f t="shared" si="22"/>
        <v>1.1495111111111112</v>
      </c>
      <c r="I73" s="761">
        <f t="shared" si="22"/>
        <v>1.1495111111111112</v>
      </c>
      <c r="J73" s="761">
        <f t="shared" si="22"/>
        <v>1.1495111111111112</v>
      </c>
      <c r="K73" s="761">
        <f t="shared" si="22"/>
        <v>1.1495111111111112</v>
      </c>
      <c r="L73" s="761">
        <f t="shared" si="22"/>
        <v>0.94201973684210472</v>
      </c>
      <c r="M73" s="761">
        <f t="shared" si="22"/>
        <v>1.361798245614035</v>
      </c>
      <c r="N73" s="761">
        <f t="shared" si="22"/>
        <v>1.361798245614035</v>
      </c>
      <c r="O73" s="761">
        <f t="shared" si="22"/>
        <v>1.361798245614035</v>
      </c>
      <c r="P73" s="761">
        <f t="shared" si="22"/>
        <v>1.2090447368421058</v>
      </c>
      <c r="Q73" s="782">
        <f t="shared" si="22"/>
        <v>0.93486822612085774</v>
      </c>
    </row>
    <row r="74" spans="1:17" ht="13.9" x14ac:dyDescent="0.25">
      <c r="A74" s="759">
        <v>2037</v>
      </c>
      <c r="B74" s="761">
        <f t="shared" si="22"/>
        <v>0.90104108187134524</v>
      </c>
      <c r="C74" s="761">
        <f t="shared" si="22"/>
        <v>0.90104108187134524</v>
      </c>
      <c r="D74" s="761">
        <f t="shared" si="22"/>
        <v>0.84507236842105271</v>
      </c>
      <c r="E74" s="761">
        <f t="shared" si="22"/>
        <v>1.1861333333333333</v>
      </c>
      <c r="F74" s="761">
        <f t="shared" si="22"/>
        <v>1.1861333333333333</v>
      </c>
      <c r="G74" s="761">
        <f t="shared" si="22"/>
        <v>1.1861333333333333</v>
      </c>
      <c r="H74" s="761">
        <f t="shared" si="22"/>
        <v>1.1861333333333333</v>
      </c>
      <c r="I74" s="761">
        <f t="shared" si="22"/>
        <v>1.1861333333333333</v>
      </c>
      <c r="J74" s="761">
        <f t="shared" si="22"/>
        <v>1.1861333333333333</v>
      </c>
      <c r="K74" s="761">
        <f t="shared" si="22"/>
        <v>1.1861333333333333</v>
      </c>
      <c r="L74" s="761">
        <f t="shared" si="22"/>
        <v>0.97269078947368359</v>
      </c>
      <c r="M74" s="761">
        <f t="shared" si="22"/>
        <v>1.4144330409356722</v>
      </c>
      <c r="N74" s="761">
        <f t="shared" si="22"/>
        <v>1.4144330409356722</v>
      </c>
      <c r="O74" s="761">
        <f t="shared" si="22"/>
        <v>1.4144330409356722</v>
      </c>
      <c r="P74" s="761">
        <f t="shared" si="22"/>
        <v>1.2562241228070179</v>
      </c>
      <c r="Q74" s="782">
        <f t="shared" si="22"/>
        <v>0.96855458089668633</v>
      </c>
    </row>
    <row r="75" spans="1:17" ht="13.9" x14ac:dyDescent="0.25">
      <c r="A75" s="759">
        <v>2038</v>
      </c>
      <c r="B75" s="761">
        <f t="shared" si="22"/>
        <v>0.93109678362573123</v>
      </c>
      <c r="C75" s="761">
        <f t="shared" si="22"/>
        <v>0.93109678362573123</v>
      </c>
      <c r="D75" s="761">
        <f t="shared" si="22"/>
        <v>0.87125219298245626</v>
      </c>
      <c r="E75" s="761">
        <f t="shared" si="22"/>
        <v>1.2227555555555556</v>
      </c>
      <c r="F75" s="761">
        <f t="shared" si="22"/>
        <v>1.2227555555555556</v>
      </c>
      <c r="G75" s="761">
        <f t="shared" si="22"/>
        <v>1.2227555555555556</v>
      </c>
      <c r="H75" s="761">
        <f t="shared" si="22"/>
        <v>1.2227555555555556</v>
      </c>
      <c r="I75" s="761">
        <f t="shared" si="22"/>
        <v>1.2227555555555556</v>
      </c>
      <c r="J75" s="761">
        <f t="shared" si="22"/>
        <v>1.2227555555555556</v>
      </c>
      <c r="K75" s="761">
        <f t="shared" si="22"/>
        <v>1.2227555555555556</v>
      </c>
      <c r="L75" s="761">
        <f t="shared" si="22"/>
        <v>1.0033618421052626</v>
      </c>
      <c r="M75" s="761">
        <f t="shared" si="22"/>
        <v>1.4670678362573097</v>
      </c>
      <c r="N75" s="761">
        <f t="shared" si="22"/>
        <v>1.4670678362573097</v>
      </c>
      <c r="O75" s="761">
        <f t="shared" si="22"/>
        <v>1.4670678362573097</v>
      </c>
      <c r="P75" s="761">
        <f t="shared" si="22"/>
        <v>1.3034035087719302</v>
      </c>
      <c r="Q75" s="782">
        <f t="shared" ref="B75:Q78" si="23">Q50/Q$56</f>
        <v>1.0022409356725148</v>
      </c>
    </row>
    <row r="76" spans="1:17" ht="13.9" x14ac:dyDescent="0.25">
      <c r="A76" s="759">
        <v>2039</v>
      </c>
      <c r="B76" s="761">
        <f t="shared" si="23"/>
        <v>0.96115248538011722</v>
      </c>
      <c r="C76" s="761">
        <f t="shared" si="23"/>
        <v>0.96115248538011722</v>
      </c>
      <c r="D76" s="761">
        <f t="shared" si="23"/>
        <v>0.89743201754385971</v>
      </c>
      <c r="E76" s="761">
        <f t="shared" si="23"/>
        <v>1.2593777777777779</v>
      </c>
      <c r="F76" s="761">
        <f t="shared" si="23"/>
        <v>1.2593777777777779</v>
      </c>
      <c r="G76" s="761">
        <f t="shared" si="23"/>
        <v>1.2593777777777779</v>
      </c>
      <c r="H76" s="761">
        <f t="shared" si="23"/>
        <v>1.2593777777777779</v>
      </c>
      <c r="I76" s="761">
        <f t="shared" si="23"/>
        <v>1.2593777777777779</v>
      </c>
      <c r="J76" s="761">
        <f t="shared" si="23"/>
        <v>1.2593777777777779</v>
      </c>
      <c r="K76" s="761">
        <f t="shared" si="23"/>
        <v>1.2593777777777779</v>
      </c>
      <c r="L76" s="761">
        <f t="shared" si="23"/>
        <v>1.0340328947368413</v>
      </c>
      <c r="M76" s="761">
        <f t="shared" si="23"/>
        <v>1.519702631578947</v>
      </c>
      <c r="N76" s="761">
        <f t="shared" si="23"/>
        <v>1.519702631578947</v>
      </c>
      <c r="O76" s="761">
        <f t="shared" si="23"/>
        <v>1.519702631578947</v>
      </c>
      <c r="P76" s="761">
        <f t="shared" si="23"/>
        <v>1.3505828947368426</v>
      </c>
      <c r="Q76" s="782">
        <f t="shared" si="23"/>
        <v>1.0359272904483434</v>
      </c>
    </row>
    <row r="77" spans="1:17" ht="13.9" x14ac:dyDescent="0.25">
      <c r="A77" s="759">
        <v>2040</v>
      </c>
      <c r="B77" s="761">
        <f t="shared" si="23"/>
        <v>0.99120818713450309</v>
      </c>
      <c r="C77" s="761">
        <f t="shared" si="23"/>
        <v>0.99120818713450309</v>
      </c>
      <c r="D77" s="761">
        <f t="shared" si="23"/>
        <v>0.92361184210526326</v>
      </c>
      <c r="E77" s="761">
        <f t="shared" si="23"/>
        <v>1.296</v>
      </c>
      <c r="F77" s="761">
        <f t="shared" si="23"/>
        <v>1.296</v>
      </c>
      <c r="G77" s="761">
        <f t="shared" si="23"/>
        <v>1.296</v>
      </c>
      <c r="H77" s="761">
        <f t="shared" si="23"/>
        <v>1.296</v>
      </c>
      <c r="I77" s="761">
        <f t="shared" si="23"/>
        <v>1.296</v>
      </c>
      <c r="J77" s="761">
        <f t="shared" si="23"/>
        <v>1.296</v>
      </c>
      <c r="K77" s="761">
        <f t="shared" si="23"/>
        <v>1.296</v>
      </c>
      <c r="L77" s="761">
        <f t="shared" si="23"/>
        <v>1.0647039473684203</v>
      </c>
      <c r="M77" s="761">
        <f t="shared" si="23"/>
        <v>1.5723374269005845</v>
      </c>
      <c r="N77" s="761">
        <f t="shared" si="23"/>
        <v>1.5723374269005845</v>
      </c>
      <c r="O77" s="761">
        <f t="shared" si="23"/>
        <v>1.5723374269005845</v>
      </c>
      <c r="P77" s="761">
        <f t="shared" si="23"/>
        <v>1.3977622807017549</v>
      </c>
      <c r="Q77" s="782">
        <f t="shared" si="23"/>
        <v>1.069613645224172</v>
      </c>
    </row>
    <row r="78" spans="1:17" ht="14.45" thickBot="1" x14ac:dyDescent="0.3">
      <c r="A78" s="763">
        <v>2041</v>
      </c>
      <c r="B78" s="783">
        <f t="shared" si="23"/>
        <v>1.021263888888889</v>
      </c>
      <c r="C78" s="783">
        <f t="shared" si="23"/>
        <v>1.021263888888889</v>
      </c>
      <c r="D78" s="783">
        <f t="shared" si="23"/>
        <v>0.9497916666666667</v>
      </c>
      <c r="E78" s="783">
        <f t="shared" si="23"/>
        <v>1.3326222222222224</v>
      </c>
      <c r="F78" s="783">
        <f t="shared" si="23"/>
        <v>1.3326222222222224</v>
      </c>
      <c r="G78" s="783">
        <f t="shared" si="23"/>
        <v>1.3326222222222224</v>
      </c>
      <c r="H78" s="783">
        <f t="shared" si="23"/>
        <v>1.3326222222222224</v>
      </c>
      <c r="I78" s="783">
        <f t="shared" si="23"/>
        <v>1.3326222222222224</v>
      </c>
      <c r="J78" s="783">
        <f t="shared" si="23"/>
        <v>1.3326222222222224</v>
      </c>
      <c r="K78" s="783">
        <f t="shared" si="23"/>
        <v>1.3326222222222224</v>
      </c>
      <c r="L78" s="783">
        <f t="shared" si="23"/>
        <v>1.0953750000000002</v>
      </c>
      <c r="M78" s="783">
        <f t="shared" si="23"/>
        <v>1.624972222222222</v>
      </c>
      <c r="N78" s="783">
        <f t="shared" si="23"/>
        <v>1.624972222222222</v>
      </c>
      <c r="O78" s="783">
        <f t="shared" si="23"/>
        <v>1.624972222222222</v>
      </c>
      <c r="P78" s="783">
        <f t="shared" si="23"/>
        <v>1.4449416666666666</v>
      </c>
      <c r="Q78" s="784">
        <f t="shared" si="23"/>
        <v>1.1032999999999999</v>
      </c>
    </row>
    <row r="80" spans="1:17" ht="14.45" thickBot="1" x14ac:dyDescent="0.3">
      <c r="A80" s="902" t="s">
        <v>622</v>
      </c>
      <c r="B80" s="902"/>
    </row>
    <row r="81" spans="1:17" ht="13.9" x14ac:dyDescent="0.25">
      <c r="A81" s="480" t="s">
        <v>578</v>
      </c>
      <c r="B81" s="786">
        <v>0.312</v>
      </c>
    </row>
    <row r="82" spans="1:17" ht="13.9" x14ac:dyDescent="0.25">
      <c r="A82" s="759" t="s">
        <v>579</v>
      </c>
      <c r="B82" s="707">
        <v>5.883</v>
      </c>
    </row>
    <row r="83" spans="1:17" ht="14.45" thickBot="1" x14ac:dyDescent="0.3">
      <c r="A83" s="763" t="s">
        <v>580</v>
      </c>
      <c r="B83" s="731">
        <v>70</v>
      </c>
    </row>
    <row r="84" spans="1:17" ht="13.9" x14ac:dyDescent="0.25">
      <c r="A84" s="904" t="s">
        <v>581</v>
      </c>
      <c r="B84" s="904"/>
    </row>
    <row r="86" spans="1:17" ht="14.45" thickBot="1" x14ac:dyDescent="0.3">
      <c r="A86" s="902" t="s">
        <v>623</v>
      </c>
      <c r="B86" s="902"/>
      <c r="C86" s="902"/>
      <c r="D86" s="902"/>
      <c r="E86" s="902"/>
      <c r="F86" s="902"/>
      <c r="G86" s="902"/>
      <c r="H86" s="902"/>
      <c r="I86" s="902"/>
      <c r="J86" s="902"/>
      <c r="K86" s="902"/>
      <c r="L86" s="902"/>
      <c r="M86" s="902"/>
      <c r="N86" s="902"/>
      <c r="O86" s="902"/>
      <c r="P86" s="902"/>
      <c r="Q86" s="902"/>
    </row>
    <row r="87" spans="1:17" ht="13.9" x14ac:dyDescent="0.25">
      <c r="A87" s="480">
        <v>2022</v>
      </c>
      <c r="B87" s="773">
        <f t="shared" ref="B87:B106" si="24">$B$83/(1+$B$81*(B59^$B$82))</f>
        <v>69.800918108177171</v>
      </c>
      <c r="C87" s="773">
        <f t="shared" ref="C87:Q87" si="25">$B$83/(1+$B$81*(C59^$B$82))</f>
        <v>69.800918108177171</v>
      </c>
      <c r="D87" s="773">
        <f t="shared" si="25"/>
        <v>69.795224242145409</v>
      </c>
      <c r="E87" s="773">
        <f t="shared" si="25"/>
        <v>68.497619142460735</v>
      </c>
      <c r="F87" s="773">
        <f t="shared" si="25"/>
        <v>68.497619142460735</v>
      </c>
      <c r="G87" s="773">
        <f t="shared" si="25"/>
        <v>68.497619142460735</v>
      </c>
      <c r="H87" s="773">
        <f t="shared" si="25"/>
        <v>68.497619142460735</v>
      </c>
      <c r="I87" s="773">
        <f t="shared" si="25"/>
        <v>68.497619142460735</v>
      </c>
      <c r="J87" s="773">
        <f t="shared" si="25"/>
        <v>68.497619142460735</v>
      </c>
      <c r="K87" s="773">
        <f t="shared" si="25"/>
        <v>68.497619142460735</v>
      </c>
      <c r="L87" s="773">
        <f t="shared" si="25"/>
        <v>69.57405450787779</v>
      </c>
      <c r="M87" s="773">
        <f t="shared" si="25"/>
        <v>68.652253732218838</v>
      </c>
      <c r="N87" s="773">
        <f t="shared" si="25"/>
        <v>68.652253732218838</v>
      </c>
      <c r="O87" s="773">
        <f t="shared" si="25"/>
        <v>68.652253732218838</v>
      </c>
      <c r="P87" s="773">
        <f t="shared" si="25"/>
        <v>69.367526703435388</v>
      </c>
      <c r="Q87" s="774">
        <f t="shared" si="25"/>
        <v>69.764585698258884</v>
      </c>
    </row>
    <row r="88" spans="1:17" ht="13.9" x14ac:dyDescent="0.25">
      <c r="A88" s="759">
        <v>2023</v>
      </c>
      <c r="B88" s="429">
        <f t="shared" si="24"/>
        <v>69.709211510392237</v>
      </c>
      <c r="C88" s="429">
        <f t="shared" ref="C88:Q88" si="26">$B$83/(1+$B$81*(C60^$B$82))</f>
        <v>69.709211510392237</v>
      </c>
      <c r="D88" s="429">
        <f t="shared" si="26"/>
        <v>69.715212884541629</v>
      </c>
      <c r="E88" s="429">
        <f t="shared" si="26"/>
        <v>67.929718324219138</v>
      </c>
      <c r="F88" s="429">
        <f t="shared" si="26"/>
        <v>67.929718324219138</v>
      </c>
      <c r="G88" s="429">
        <f t="shared" si="26"/>
        <v>67.929718324219138</v>
      </c>
      <c r="H88" s="429">
        <f t="shared" si="26"/>
        <v>67.929718324219138</v>
      </c>
      <c r="I88" s="429">
        <f t="shared" si="26"/>
        <v>67.929718324219138</v>
      </c>
      <c r="J88" s="429">
        <f t="shared" si="26"/>
        <v>67.929718324219138</v>
      </c>
      <c r="K88" s="429">
        <f t="shared" si="26"/>
        <v>67.929718324219138</v>
      </c>
      <c r="L88" s="429">
        <f t="shared" si="26"/>
        <v>69.401937993600811</v>
      </c>
      <c r="M88" s="429">
        <f t="shared" si="26"/>
        <v>67.85633213181832</v>
      </c>
      <c r="N88" s="429">
        <f t="shared" si="26"/>
        <v>67.85633213181832</v>
      </c>
      <c r="O88" s="429">
        <f t="shared" si="26"/>
        <v>67.85633213181832</v>
      </c>
      <c r="P88" s="429">
        <f t="shared" si="26"/>
        <v>68.978101515845708</v>
      </c>
      <c r="Q88" s="767">
        <f t="shared" si="26"/>
        <v>69.644836317073185</v>
      </c>
    </row>
    <row r="89" spans="1:17" ht="13.9" x14ac:dyDescent="0.25">
      <c r="A89" s="759">
        <v>2024</v>
      </c>
      <c r="B89" s="429">
        <f t="shared" si="24"/>
        <v>69.585147346373233</v>
      </c>
      <c r="C89" s="429">
        <f t="shared" ref="C89:Q89" si="27">$B$83/(1+$B$81*(C61^$B$82))</f>
        <v>69.585147346373233</v>
      </c>
      <c r="D89" s="429">
        <f t="shared" si="27"/>
        <v>69.610997153084156</v>
      </c>
      <c r="E89" s="429">
        <f t="shared" si="27"/>
        <v>67.203225154454969</v>
      </c>
      <c r="F89" s="429">
        <f t="shared" si="27"/>
        <v>67.203225154454969</v>
      </c>
      <c r="G89" s="429">
        <f t="shared" si="27"/>
        <v>67.203225154454969</v>
      </c>
      <c r="H89" s="429">
        <f t="shared" si="27"/>
        <v>67.203225154454969</v>
      </c>
      <c r="I89" s="429">
        <f t="shared" si="27"/>
        <v>67.203225154454969</v>
      </c>
      <c r="J89" s="429">
        <f t="shared" si="27"/>
        <v>67.203225154454969</v>
      </c>
      <c r="K89" s="429">
        <f t="shared" si="27"/>
        <v>67.203225154454969</v>
      </c>
      <c r="L89" s="429">
        <f t="shared" si="27"/>
        <v>69.176534075243509</v>
      </c>
      <c r="M89" s="429">
        <f t="shared" si="27"/>
        <v>66.72649032261765</v>
      </c>
      <c r="N89" s="429">
        <f t="shared" si="27"/>
        <v>66.72649032261765</v>
      </c>
      <c r="O89" s="429">
        <f t="shared" si="27"/>
        <v>66.72649032261765</v>
      </c>
      <c r="P89" s="429">
        <f t="shared" si="27"/>
        <v>68.413026065300357</v>
      </c>
      <c r="Q89" s="767">
        <f t="shared" si="27"/>
        <v>69.478845102732549</v>
      </c>
    </row>
    <row r="90" spans="1:17" ht="13.9" x14ac:dyDescent="0.25">
      <c r="A90" s="759">
        <v>2025</v>
      </c>
      <c r="B90" s="429">
        <f t="shared" si="24"/>
        <v>69.420468268621704</v>
      </c>
      <c r="C90" s="429">
        <f t="shared" ref="C90:Q90" si="28">$B$83/(1+$B$81*(C62^$B$82))</f>
        <v>69.420468268621704</v>
      </c>
      <c r="D90" s="429">
        <f t="shared" si="28"/>
        <v>69.477222892451266</v>
      </c>
      <c r="E90" s="429">
        <f t="shared" si="28"/>
        <v>66.291347100357697</v>
      </c>
      <c r="F90" s="429">
        <f t="shared" si="28"/>
        <v>66.291347100357697</v>
      </c>
      <c r="G90" s="429">
        <f t="shared" si="28"/>
        <v>66.291347100357697</v>
      </c>
      <c r="H90" s="429">
        <f t="shared" si="28"/>
        <v>66.291347100357697</v>
      </c>
      <c r="I90" s="429">
        <f t="shared" si="28"/>
        <v>66.291347100357697</v>
      </c>
      <c r="J90" s="429">
        <f t="shared" si="28"/>
        <v>66.291347100357697</v>
      </c>
      <c r="K90" s="429">
        <f t="shared" si="28"/>
        <v>66.291347100357697</v>
      </c>
      <c r="L90" s="429">
        <f t="shared" si="28"/>
        <v>68.88615472735755</v>
      </c>
      <c r="M90" s="429">
        <f t="shared" si="28"/>
        <v>65.18392297240355</v>
      </c>
      <c r="N90" s="429">
        <f t="shared" si="28"/>
        <v>65.18392297240355</v>
      </c>
      <c r="O90" s="429">
        <f t="shared" si="28"/>
        <v>65.18392297240355</v>
      </c>
      <c r="P90" s="429">
        <f t="shared" si="28"/>
        <v>67.620705510531891</v>
      </c>
      <c r="Q90" s="767">
        <f t="shared" si="28"/>
        <v>69.253868765321258</v>
      </c>
    </row>
    <row r="91" spans="1:17" ht="13.9" x14ac:dyDescent="0.25">
      <c r="A91" s="759">
        <v>2026</v>
      </c>
      <c r="B91" s="429">
        <f t="shared" si="24"/>
        <v>69.20562218209696</v>
      </c>
      <c r="C91" s="429">
        <f t="shared" ref="C91:Q91" si="29">$B$83/(1+$B$81*(C63^$B$82))</f>
        <v>69.20562218209696</v>
      </c>
      <c r="D91" s="429">
        <f t="shared" si="29"/>
        <v>69.307794106716457</v>
      </c>
      <c r="E91" s="429">
        <f t="shared" si="29"/>
        <v>65.167948340826285</v>
      </c>
      <c r="F91" s="429">
        <f t="shared" si="29"/>
        <v>65.167948340826285</v>
      </c>
      <c r="G91" s="429">
        <f t="shared" si="29"/>
        <v>65.167948340826285</v>
      </c>
      <c r="H91" s="429">
        <f t="shared" si="29"/>
        <v>65.167948340826285</v>
      </c>
      <c r="I91" s="429">
        <f t="shared" si="29"/>
        <v>65.167948340826285</v>
      </c>
      <c r="J91" s="429">
        <f t="shared" si="29"/>
        <v>65.167948340826285</v>
      </c>
      <c r="K91" s="429">
        <f t="shared" si="29"/>
        <v>65.167948340826285</v>
      </c>
      <c r="L91" s="429">
        <f t="shared" si="29"/>
        <v>68.517757098172424</v>
      </c>
      <c r="M91" s="429">
        <f t="shared" si="29"/>
        <v>63.1571631057842</v>
      </c>
      <c r="N91" s="429">
        <f t="shared" si="29"/>
        <v>63.1571631057842</v>
      </c>
      <c r="O91" s="429">
        <f t="shared" si="29"/>
        <v>63.1571631057842</v>
      </c>
      <c r="P91" s="429">
        <f t="shared" si="29"/>
        <v>66.54497905428083</v>
      </c>
      <c r="Q91" s="767">
        <f t="shared" si="29"/>
        <v>68.955101632744089</v>
      </c>
    </row>
    <row r="92" spans="1:17" ht="13.9" x14ac:dyDescent="0.25">
      <c r="A92" s="759">
        <v>2027</v>
      </c>
      <c r="B92" s="429">
        <f t="shared" si="24"/>
        <v>68.929749256612538</v>
      </c>
      <c r="C92" s="429">
        <f t="shared" ref="C92:Q92" si="30">$B$83/(1+$B$81*(C64^$B$82))</f>
        <v>68.929749256612538</v>
      </c>
      <c r="D92" s="429">
        <f t="shared" si="30"/>
        <v>69.095859823983744</v>
      </c>
      <c r="E92" s="429">
        <f t="shared" si="30"/>
        <v>63.809446383141768</v>
      </c>
      <c r="F92" s="429">
        <f t="shared" si="30"/>
        <v>63.809446383141768</v>
      </c>
      <c r="G92" s="429">
        <f t="shared" si="30"/>
        <v>63.809446383141768</v>
      </c>
      <c r="H92" s="429">
        <f t="shared" si="30"/>
        <v>63.809446383141768</v>
      </c>
      <c r="I92" s="429">
        <f t="shared" si="30"/>
        <v>63.809446383141768</v>
      </c>
      <c r="J92" s="429">
        <f t="shared" si="30"/>
        <v>63.809446383141768</v>
      </c>
      <c r="K92" s="429">
        <f t="shared" si="30"/>
        <v>63.809446383141768</v>
      </c>
      <c r="L92" s="429">
        <f t="shared" si="30"/>
        <v>68.05709670163867</v>
      </c>
      <c r="M92" s="429">
        <f t="shared" si="30"/>
        <v>60.595171257300905</v>
      </c>
      <c r="N92" s="429">
        <f t="shared" si="30"/>
        <v>60.595171257300905</v>
      </c>
      <c r="O92" s="429">
        <f t="shared" si="30"/>
        <v>60.595171257300905</v>
      </c>
      <c r="P92" s="429">
        <f t="shared" si="30"/>
        <v>65.129270703654512</v>
      </c>
      <c r="Q92" s="767">
        <f t="shared" si="30"/>
        <v>68.565729983645596</v>
      </c>
    </row>
    <row r="93" spans="1:17" ht="13.9" x14ac:dyDescent="0.25">
      <c r="A93" s="759">
        <v>2028</v>
      </c>
      <c r="B93" s="429">
        <f t="shared" si="24"/>
        <v>68.580729352497627</v>
      </c>
      <c r="C93" s="429">
        <f t="shared" ref="C93:Q93" si="31">$B$83/(1+$B$81*(C65^$B$82))</f>
        <v>68.580729352497627</v>
      </c>
      <c r="D93" s="429">
        <f t="shared" si="31"/>
        <v>68.833824864212232</v>
      </c>
      <c r="E93" s="429">
        <f t="shared" si="31"/>
        <v>62.197048556365488</v>
      </c>
      <c r="F93" s="429">
        <f t="shared" si="31"/>
        <v>62.197048556365488</v>
      </c>
      <c r="G93" s="429">
        <f t="shared" si="31"/>
        <v>62.197048556365488</v>
      </c>
      <c r="H93" s="429">
        <f t="shared" si="31"/>
        <v>62.197048556365488</v>
      </c>
      <c r="I93" s="429">
        <f t="shared" si="31"/>
        <v>62.197048556365488</v>
      </c>
      <c r="J93" s="429">
        <f t="shared" si="31"/>
        <v>62.197048556365488</v>
      </c>
      <c r="K93" s="429">
        <f t="shared" si="31"/>
        <v>62.197048556365488</v>
      </c>
      <c r="L93" s="429">
        <f t="shared" si="31"/>
        <v>67.488995341357608</v>
      </c>
      <c r="M93" s="429">
        <f t="shared" si="31"/>
        <v>57.481559757795885</v>
      </c>
      <c r="N93" s="429">
        <f t="shared" si="31"/>
        <v>57.481559757795885</v>
      </c>
      <c r="O93" s="429">
        <f t="shared" si="31"/>
        <v>57.481559757795885</v>
      </c>
      <c r="P93" s="429">
        <f t="shared" si="31"/>
        <v>63.322704666787729</v>
      </c>
      <c r="Q93" s="767">
        <f t="shared" si="31"/>
        <v>68.067135824469233</v>
      </c>
    </row>
    <row r="94" spans="1:17" ht="13.9" x14ac:dyDescent="0.25">
      <c r="A94" s="759">
        <v>2029</v>
      </c>
      <c r="B94" s="429">
        <f t="shared" si="24"/>
        <v>68.145308711568703</v>
      </c>
      <c r="C94" s="429">
        <f t="shared" ref="C94:Q94" si="32">$B$83/(1+$B$81*(C66^$B$82))</f>
        <v>68.145308711568703</v>
      </c>
      <c r="D94" s="429">
        <f t="shared" si="32"/>
        <v>68.513391446438277</v>
      </c>
      <c r="E94" s="429">
        <f t="shared" si="32"/>
        <v>60.319141001206681</v>
      </c>
      <c r="F94" s="429">
        <f t="shared" si="32"/>
        <v>60.319141001206681</v>
      </c>
      <c r="G94" s="429">
        <f t="shared" si="32"/>
        <v>60.319141001206681</v>
      </c>
      <c r="H94" s="429">
        <f t="shared" si="32"/>
        <v>60.319141001206681</v>
      </c>
      <c r="I94" s="429">
        <f t="shared" si="32"/>
        <v>60.319141001206681</v>
      </c>
      <c r="J94" s="429">
        <f t="shared" si="32"/>
        <v>60.319141001206681</v>
      </c>
      <c r="K94" s="429">
        <f t="shared" si="32"/>
        <v>60.319141001206681</v>
      </c>
      <c r="L94" s="429">
        <f t="shared" si="32"/>
        <v>66.797744322338687</v>
      </c>
      <c r="M94" s="429">
        <f t="shared" si="32"/>
        <v>53.846205910171513</v>
      </c>
      <c r="N94" s="429">
        <f t="shared" si="32"/>
        <v>53.846205910171513</v>
      </c>
      <c r="O94" s="429">
        <f t="shared" si="32"/>
        <v>53.846205910171513</v>
      </c>
      <c r="P94" s="429">
        <f t="shared" si="32"/>
        <v>61.087846024933157</v>
      </c>
      <c r="Q94" s="767">
        <f t="shared" si="32"/>
        <v>67.439293466609115</v>
      </c>
    </row>
    <row r="95" spans="1:17" ht="13.9" x14ac:dyDescent="0.25">
      <c r="A95" s="759">
        <v>2030</v>
      </c>
      <c r="B95" s="429">
        <f t="shared" si="24"/>
        <v>67.609325586176652</v>
      </c>
      <c r="C95" s="429">
        <f t="shared" ref="C95:Q95" si="33">$B$83/(1+$B$81*(C67^$B$82))</f>
        <v>67.609325586176652</v>
      </c>
      <c r="D95" s="429">
        <f t="shared" si="33"/>
        <v>68.125639085819927</v>
      </c>
      <c r="E95" s="429">
        <f t="shared" si="33"/>
        <v>58.173541588931066</v>
      </c>
      <c r="F95" s="429">
        <f t="shared" si="33"/>
        <v>58.173541588931066</v>
      </c>
      <c r="G95" s="429">
        <f t="shared" si="33"/>
        <v>58.173541588931066</v>
      </c>
      <c r="H95" s="429">
        <f t="shared" si="33"/>
        <v>58.173541588931066</v>
      </c>
      <c r="I95" s="429">
        <f t="shared" si="33"/>
        <v>58.173541588931066</v>
      </c>
      <c r="J95" s="429">
        <f t="shared" si="33"/>
        <v>58.173541588931066</v>
      </c>
      <c r="K95" s="429">
        <f t="shared" si="33"/>
        <v>58.173541588931066</v>
      </c>
      <c r="L95" s="429">
        <f t="shared" si="33"/>
        <v>65.967657458528976</v>
      </c>
      <c r="M95" s="429">
        <f t="shared" si="33"/>
        <v>49.769816504244488</v>
      </c>
      <c r="N95" s="429">
        <f t="shared" si="33"/>
        <v>49.769816504244488</v>
      </c>
      <c r="O95" s="429">
        <f t="shared" si="33"/>
        <v>49.769816504244488</v>
      </c>
      <c r="P95" s="429">
        <f t="shared" si="33"/>
        <v>58.409027573904233</v>
      </c>
      <c r="Q95" s="767">
        <f t="shared" si="33"/>
        <v>66.661399223758082</v>
      </c>
    </row>
    <row r="96" spans="1:17" ht="13.9" x14ac:dyDescent="0.25">
      <c r="A96" s="759">
        <v>2031</v>
      </c>
      <c r="B96" s="429">
        <f t="shared" si="24"/>
        <v>66.958053130392059</v>
      </c>
      <c r="C96" s="429">
        <f t="shared" ref="C96:Q96" si="34">$B$83/(1+$B$81*(C68^$B$82))</f>
        <v>66.958053130392059</v>
      </c>
      <c r="D96" s="429">
        <f t="shared" si="34"/>
        <v>67.661150261084444</v>
      </c>
      <c r="E96" s="429">
        <f t="shared" si="34"/>
        <v>55.769255829444958</v>
      </c>
      <c r="F96" s="429">
        <f t="shared" si="34"/>
        <v>55.769255829444958</v>
      </c>
      <c r="G96" s="429">
        <f t="shared" si="34"/>
        <v>55.769255829444958</v>
      </c>
      <c r="H96" s="429">
        <f t="shared" si="34"/>
        <v>55.769255829444958</v>
      </c>
      <c r="I96" s="429">
        <f t="shared" si="34"/>
        <v>55.769255829444958</v>
      </c>
      <c r="J96" s="429">
        <f t="shared" si="34"/>
        <v>55.769255829444958</v>
      </c>
      <c r="K96" s="429">
        <f t="shared" si="34"/>
        <v>55.769255829444958</v>
      </c>
      <c r="L96" s="429">
        <f t="shared" si="34"/>
        <v>64.983777214211798</v>
      </c>
      <c r="M96" s="429">
        <f t="shared" si="34"/>
        <v>45.378279544117554</v>
      </c>
      <c r="N96" s="429">
        <f t="shared" si="34"/>
        <v>45.378279544117554</v>
      </c>
      <c r="O96" s="429">
        <f t="shared" si="34"/>
        <v>45.378279544117554</v>
      </c>
      <c r="P96" s="429">
        <f t="shared" si="34"/>
        <v>55.299510123554782</v>
      </c>
      <c r="Q96" s="767">
        <f t="shared" si="34"/>
        <v>65.712762705916475</v>
      </c>
    </row>
    <row r="97" spans="1:17" ht="13.9" x14ac:dyDescent="0.25">
      <c r="A97" s="759">
        <v>2032</v>
      </c>
      <c r="B97" s="429">
        <f t="shared" si="24"/>
        <v>66.176673345681124</v>
      </c>
      <c r="C97" s="429">
        <f t="shared" ref="C97:Q97" si="35">$B$83/(1+$B$81*(C69^$B$82))</f>
        <v>66.176673345681124</v>
      </c>
      <c r="D97" s="429">
        <f t="shared" si="35"/>
        <v>67.110188634978229</v>
      </c>
      <c r="E97" s="429">
        <f t="shared" si="35"/>
        <v>53.12736635573885</v>
      </c>
      <c r="F97" s="429">
        <f t="shared" si="35"/>
        <v>53.12736635573885</v>
      </c>
      <c r="G97" s="429">
        <f t="shared" si="35"/>
        <v>53.12736635573885</v>
      </c>
      <c r="H97" s="429">
        <f t="shared" si="35"/>
        <v>53.12736635573885</v>
      </c>
      <c r="I97" s="429">
        <f t="shared" si="35"/>
        <v>53.12736635573885</v>
      </c>
      <c r="J97" s="429">
        <f t="shared" si="35"/>
        <v>53.12736635573885</v>
      </c>
      <c r="K97" s="429">
        <f t="shared" si="35"/>
        <v>53.12736635573885</v>
      </c>
      <c r="L97" s="429">
        <f t="shared" si="35"/>
        <v>63.832720428170568</v>
      </c>
      <c r="M97" s="429">
        <f t="shared" si="35"/>
        <v>40.826917801971746</v>
      </c>
      <c r="N97" s="429">
        <f t="shared" si="35"/>
        <v>40.826917801971746</v>
      </c>
      <c r="O97" s="429">
        <f t="shared" si="35"/>
        <v>40.826917801971746</v>
      </c>
      <c r="P97" s="429">
        <f t="shared" si="35"/>
        <v>51.805357712947789</v>
      </c>
      <c r="Q97" s="767">
        <f t="shared" si="35"/>
        <v>64.573964671738437</v>
      </c>
    </row>
    <row r="98" spans="1:17" ht="13.9" x14ac:dyDescent="0.25">
      <c r="A98" s="759">
        <v>2033</v>
      </c>
      <c r="B98" s="429">
        <f t="shared" si="24"/>
        <v>65.250887203591674</v>
      </c>
      <c r="C98" s="429">
        <f t="shared" ref="C98:Q98" si="36">$B$83/(1+$B$81*(C70^$B$82))</f>
        <v>65.250887203591674</v>
      </c>
      <c r="D98" s="429">
        <f t="shared" si="36"/>
        <v>66.462934922383411</v>
      </c>
      <c r="E98" s="429">
        <f t="shared" si="36"/>
        <v>50.280768095536487</v>
      </c>
      <c r="F98" s="429">
        <f t="shared" si="36"/>
        <v>50.280768095536487</v>
      </c>
      <c r="G98" s="429">
        <f t="shared" si="36"/>
        <v>50.280768095536487</v>
      </c>
      <c r="H98" s="429">
        <f t="shared" si="36"/>
        <v>50.280768095536487</v>
      </c>
      <c r="I98" s="429">
        <f t="shared" si="36"/>
        <v>50.280768095536487</v>
      </c>
      <c r="J98" s="429">
        <f t="shared" si="36"/>
        <v>50.280768095536487</v>
      </c>
      <c r="K98" s="429">
        <f t="shared" si="36"/>
        <v>50.280768095536487</v>
      </c>
      <c r="L98" s="429">
        <f t="shared" si="36"/>
        <v>62.503627910594801</v>
      </c>
      <c r="M98" s="429">
        <f t="shared" si="36"/>
        <v>36.278604291087881</v>
      </c>
      <c r="N98" s="429">
        <f t="shared" si="36"/>
        <v>36.278604291087881</v>
      </c>
      <c r="O98" s="429">
        <f t="shared" si="36"/>
        <v>36.278604291087881</v>
      </c>
      <c r="P98" s="429">
        <f t="shared" si="36"/>
        <v>48.004266889621718</v>
      </c>
      <c r="Q98" s="767">
        <f t="shared" si="36"/>
        <v>63.228249766232551</v>
      </c>
    </row>
    <row r="99" spans="1:17" ht="13.9" x14ac:dyDescent="0.25">
      <c r="A99" s="759">
        <v>2034</v>
      </c>
      <c r="B99" s="429">
        <f t="shared" si="24"/>
        <v>64.167652661015808</v>
      </c>
      <c r="C99" s="429">
        <f t="shared" ref="C99:Q99" si="37">$B$83/(1+$B$81*(C71^$B$82))</f>
        <v>64.167652661015808</v>
      </c>
      <c r="D99" s="429">
        <f t="shared" si="37"/>
        <v>65.709782583725229</v>
      </c>
      <c r="E99" s="429">
        <f t="shared" si="37"/>
        <v>47.272633941510243</v>
      </c>
      <c r="F99" s="429">
        <f t="shared" si="37"/>
        <v>47.272633941510243</v>
      </c>
      <c r="G99" s="429">
        <f t="shared" si="37"/>
        <v>47.272633941510243</v>
      </c>
      <c r="H99" s="429">
        <f t="shared" si="37"/>
        <v>47.272633941510243</v>
      </c>
      <c r="I99" s="429">
        <f t="shared" si="37"/>
        <v>47.272633941510243</v>
      </c>
      <c r="J99" s="429">
        <f t="shared" si="37"/>
        <v>47.272633941510243</v>
      </c>
      <c r="K99" s="429">
        <f t="shared" si="37"/>
        <v>47.272633941510243</v>
      </c>
      <c r="L99" s="429">
        <f t="shared" si="37"/>
        <v>60.989156792835864</v>
      </c>
      <c r="M99" s="429">
        <f t="shared" si="37"/>
        <v>31.881949722555216</v>
      </c>
      <c r="N99" s="429">
        <f t="shared" si="37"/>
        <v>31.881949722555216</v>
      </c>
      <c r="O99" s="429">
        <f t="shared" si="37"/>
        <v>31.881949722555216</v>
      </c>
      <c r="P99" s="429">
        <f t="shared" si="37"/>
        <v>43.998785500105406</v>
      </c>
      <c r="Q99" s="767">
        <f t="shared" si="37"/>
        <v>61.663074250716924</v>
      </c>
    </row>
    <row r="100" spans="1:17" ht="13.9" x14ac:dyDescent="0.25">
      <c r="A100" s="759">
        <v>2035</v>
      </c>
      <c r="B100" s="429">
        <f t="shared" si="24"/>
        <v>62.916024296231036</v>
      </c>
      <c r="C100" s="429">
        <f t="shared" ref="C100:Q100" si="38">$B$83/(1+$B$81*(C72^$B$82))</f>
        <v>62.916024296231036</v>
      </c>
      <c r="D100" s="429">
        <f t="shared" si="38"/>
        <v>64.841691219702923</v>
      </c>
      <c r="E100" s="429">
        <f t="shared" si="38"/>
        <v>44.153726545749876</v>
      </c>
      <c r="F100" s="429">
        <f t="shared" si="38"/>
        <v>44.153726545749876</v>
      </c>
      <c r="G100" s="429">
        <f t="shared" si="38"/>
        <v>44.153726545749876</v>
      </c>
      <c r="H100" s="429">
        <f t="shared" si="38"/>
        <v>44.153726545749876</v>
      </c>
      <c r="I100" s="429">
        <f t="shared" si="38"/>
        <v>44.153726545749876</v>
      </c>
      <c r="J100" s="429">
        <f t="shared" si="38"/>
        <v>44.153726545749876</v>
      </c>
      <c r="K100" s="429">
        <f t="shared" si="38"/>
        <v>44.153726545749876</v>
      </c>
      <c r="L100" s="429">
        <f t="shared" si="38"/>
        <v>59.286429736632279</v>
      </c>
      <c r="M100" s="429">
        <f t="shared" si="38"/>
        <v>27.7551750907949</v>
      </c>
      <c r="N100" s="429">
        <f t="shared" si="38"/>
        <v>27.7551750907949</v>
      </c>
      <c r="O100" s="429">
        <f t="shared" si="38"/>
        <v>27.7551750907949</v>
      </c>
      <c r="P100" s="429">
        <f t="shared" si="38"/>
        <v>39.905034165744929</v>
      </c>
      <c r="Q100" s="767">
        <f t="shared" si="38"/>
        <v>59.87167505341386</v>
      </c>
    </row>
    <row r="101" spans="1:17" ht="13.9" x14ac:dyDescent="0.25">
      <c r="A101" s="759">
        <v>2036</v>
      </c>
      <c r="B101" s="429">
        <f t="shared" si="24"/>
        <v>61.488047062458158</v>
      </c>
      <c r="C101" s="429">
        <f t="shared" ref="C101:Q101" si="39">$B$83/(1+$B$81*(C73^$B$82))</f>
        <v>61.488047062458158</v>
      </c>
      <c r="D101" s="429">
        <f t="shared" si="39"/>
        <v>63.850589864067274</v>
      </c>
      <c r="E101" s="429">
        <f t="shared" si="39"/>
        <v>40.97889920134007</v>
      </c>
      <c r="F101" s="429">
        <f t="shared" si="39"/>
        <v>40.97889920134007</v>
      </c>
      <c r="G101" s="429">
        <f t="shared" si="39"/>
        <v>40.97889920134007</v>
      </c>
      <c r="H101" s="429">
        <f t="shared" si="39"/>
        <v>40.97889920134007</v>
      </c>
      <c r="I101" s="429">
        <f t="shared" si="39"/>
        <v>40.97889920134007</v>
      </c>
      <c r="J101" s="429">
        <f t="shared" si="39"/>
        <v>40.97889920134007</v>
      </c>
      <c r="K101" s="429">
        <f t="shared" si="39"/>
        <v>40.97889920134007</v>
      </c>
      <c r="L101" s="429">
        <f t="shared" si="39"/>
        <v>57.397836520599213</v>
      </c>
      <c r="M101" s="429">
        <f t="shared" si="39"/>
        <v>23.978454113263712</v>
      </c>
      <c r="N101" s="429">
        <f t="shared" si="39"/>
        <v>23.978454113263712</v>
      </c>
      <c r="O101" s="429">
        <f t="shared" si="39"/>
        <v>23.978454113263712</v>
      </c>
      <c r="P101" s="429">
        <f t="shared" si="39"/>
        <v>35.839468383249418</v>
      </c>
      <c r="Q101" s="767">
        <f t="shared" si="39"/>
        <v>57.85447827031917</v>
      </c>
    </row>
    <row r="102" spans="1:17" ht="13.9" x14ac:dyDescent="0.25">
      <c r="A102" s="759">
        <v>2037</v>
      </c>
      <c r="B102" s="429">
        <f t="shared" si="24"/>
        <v>59.879634991082227</v>
      </c>
      <c r="C102" s="429">
        <f t="shared" ref="C102:Q102" si="40">$B$83/(1+$B$81*(C74^$B$82))</f>
        <v>59.879634991082227</v>
      </c>
      <c r="D102" s="429">
        <f t="shared" si="40"/>
        <v>62.729815568086167</v>
      </c>
      <c r="E102" s="429">
        <f t="shared" si="40"/>
        <v>37.80328438035361</v>
      </c>
      <c r="F102" s="429">
        <f t="shared" si="40"/>
        <v>37.80328438035361</v>
      </c>
      <c r="G102" s="429">
        <f t="shared" si="40"/>
        <v>37.80328438035361</v>
      </c>
      <c r="H102" s="429">
        <f t="shared" si="40"/>
        <v>37.80328438035361</v>
      </c>
      <c r="I102" s="429">
        <f t="shared" si="40"/>
        <v>37.80328438035361</v>
      </c>
      <c r="J102" s="429">
        <f t="shared" si="40"/>
        <v>37.80328438035361</v>
      </c>
      <c r="K102" s="429">
        <f t="shared" si="40"/>
        <v>37.80328438035361</v>
      </c>
      <c r="L102" s="429">
        <f t="shared" si="40"/>
        <v>55.331577378679363</v>
      </c>
      <c r="M102" s="429">
        <f t="shared" si="40"/>
        <v>20.594273591861612</v>
      </c>
      <c r="N102" s="429">
        <f t="shared" si="40"/>
        <v>20.594273591861612</v>
      </c>
      <c r="O102" s="429">
        <f t="shared" si="40"/>
        <v>20.594273591861612</v>
      </c>
      <c r="P102" s="429">
        <f t="shared" si="40"/>
        <v>31.906707820492834</v>
      </c>
      <c r="Q102" s="767">
        <f t="shared" si="40"/>
        <v>55.620137598005158</v>
      </c>
    </row>
    <row r="103" spans="1:17" ht="13.9" x14ac:dyDescent="0.25">
      <c r="A103" s="759">
        <v>2038</v>
      </c>
      <c r="B103" s="429">
        <f t="shared" si="24"/>
        <v>58.091347819850149</v>
      </c>
      <c r="C103" s="429">
        <f t="shared" ref="C103:Q103" si="41">$B$83/(1+$B$81*(C75^$B$82))</f>
        <v>58.091347819850149</v>
      </c>
      <c r="D103" s="429">
        <f t="shared" si="41"/>
        <v>61.474565314198166</v>
      </c>
      <c r="E103" s="429">
        <f t="shared" si="41"/>
        <v>34.678705918121466</v>
      </c>
      <c r="F103" s="429">
        <f t="shared" si="41"/>
        <v>34.678705918121466</v>
      </c>
      <c r="G103" s="429">
        <f t="shared" si="41"/>
        <v>34.678705918121466</v>
      </c>
      <c r="H103" s="429">
        <f t="shared" si="41"/>
        <v>34.678705918121466</v>
      </c>
      <c r="I103" s="429">
        <f t="shared" si="41"/>
        <v>34.678705918121466</v>
      </c>
      <c r="J103" s="429">
        <f t="shared" si="41"/>
        <v>34.678705918121466</v>
      </c>
      <c r="K103" s="429">
        <f t="shared" si="41"/>
        <v>34.678705918121466</v>
      </c>
      <c r="L103" s="429">
        <f t="shared" si="41"/>
        <v>53.101849044253733</v>
      </c>
      <c r="M103" s="429">
        <f t="shared" si="41"/>
        <v>17.613276129496022</v>
      </c>
      <c r="N103" s="429">
        <f t="shared" si="41"/>
        <v>17.613276129496022</v>
      </c>
      <c r="O103" s="429">
        <f t="shared" si="41"/>
        <v>17.613276129496022</v>
      </c>
      <c r="P103" s="429">
        <f t="shared" si="41"/>
        <v>28.190830164398836</v>
      </c>
      <c r="Q103" s="767">
        <f t="shared" si="41"/>
        <v>53.18600108686541</v>
      </c>
    </row>
    <row r="104" spans="1:17" ht="13.9" x14ac:dyDescent="0.25">
      <c r="A104" s="759">
        <v>2039</v>
      </c>
      <c r="B104" s="429">
        <f t="shared" si="24"/>
        <v>56.128969560027883</v>
      </c>
      <c r="C104" s="429">
        <f t="shared" ref="C104:Q104" si="42">$B$83/(1+$B$81*(C76^$B$82))</f>
        <v>56.128969560027883</v>
      </c>
      <c r="D104" s="429">
        <f t="shared" si="42"/>
        <v>60.082332298691369</v>
      </c>
      <c r="E104" s="429">
        <f t="shared" si="42"/>
        <v>31.650765006025644</v>
      </c>
      <c r="F104" s="429">
        <f t="shared" si="42"/>
        <v>31.650765006025644</v>
      </c>
      <c r="G104" s="429">
        <f t="shared" si="42"/>
        <v>31.650765006025644</v>
      </c>
      <c r="H104" s="429">
        <f t="shared" si="42"/>
        <v>31.650765006025644</v>
      </c>
      <c r="I104" s="429">
        <f t="shared" si="42"/>
        <v>31.650765006025644</v>
      </c>
      <c r="J104" s="429">
        <f t="shared" si="42"/>
        <v>31.650765006025644</v>
      </c>
      <c r="K104" s="429">
        <f t="shared" si="42"/>
        <v>31.650765006025644</v>
      </c>
      <c r="L104" s="429">
        <f t="shared" si="42"/>
        <v>50.728605970104134</v>
      </c>
      <c r="M104" s="429">
        <f t="shared" si="42"/>
        <v>15.022561003007947</v>
      </c>
      <c r="N104" s="429">
        <f t="shared" si="42"/>
        <v>15.022561003007947</v>
      </c>
      <c r="O104" s="429">
        <f t="shared" si="42"/>
        <v>15.022561003007947</v>
      </c>
      <c r="P104" s="429">
        <f t="shared" si="42"/>
        <v>24.75118998510677</v>
      </c>
      <c r="Q104" s="767">
        <f t="shared" si="42"/>
        <v>50.577857280109448</v>
      </c>
    </row>
    <row r="105" spans="1:17" ht="13.9" x14ac:dyDescent="0.25">
      <c r="A105" s="759">
        <v>2040</v>
      </c>
      <c r="B105" s="429">
        <f t="shared" si="24"/>
        <v>54.003797697570633</v>
      </c>
      <c r="C105" s="429">
        <f t="shared" ref="C105:Q105" si="43">$B$83/(1+$B$81*(C77^$B$82))</f>
        <v>54.003797697570633</v>
      </c>
      <c r="D105" s="429">
        <f t="shared" si="43"/>
        <v>58.553292181636863</v>
      </c>
      <c r="E105" s="429">
        <f t="shared" si="43"/>
        <v>28.756877214179486</v>
      </c>
      <c r="F105" s="429">
        <f t="shared" si="43"/>
        <v>28.756877214179486</v>
      </c>
      <c r="G105" s="429">
        <f t="shared" si="43"/>
        <v>28.756877214179486</v>
      </c>
      <c r="H105" s="429">
        <f t="shared" si="43"/>
        <v>28.756877214179486</v>
      </c>
      <c r="I105" s="429">
        <f t="shared" si="43"/>
        <v>28.756877214179486</v>
      </c>
      <c r="J105" s="429">
        <f t="shared" si="43"/>
        <v>28.756877214179486</v>
      </c>
      <c r="K105" s="429">
        <f t="shared" si="43"/>
        <v>28.756877214179486</v>
      </c>
      <c r="L105" s="429">
        <f t="shared" si="43"/>
        <v>48.236878102324646</v>
      </c>
      <c r="M105" s="429">
        <f t="shared" si="43"/>
        <v>12.794047695465137</v>
      </c>
      <c r="N105" s="429">
        <f t="shared" si="43"/>
        <v>12.794047695465137</v>
      </c>
      <c r="O105" s="429">
        <f t="shared" si="43"/>
        <v>12.794047695465137</v>
      </c>
      <c r="P105" s="429">
        <f t="shared" si="43"/>
        <v>21.622455956093816</v>
      </c>
      <c r="Q105" s="767">
        <f t="shared" si="43"/>
        <v>47.828906886614</v>
      </c>
    </row>
    <row r="106" spans="1:17" ht="14.45" thickBot="1" x14ac:dyDescent="0.3">
      <c r="A106" s="763">
        <v>2041</v>
      </c>
      <c r="B106" s="775">
        <f t="shared" si="24"/>
        <v>51.732572852373167</v>
      </c>
      <c r="C106" s="775">
        <f t="shared" ref="C106:Q106" si="44">$B$83/(1+$B$81*(C78^$B$82))</f>
        <v>51.732572852373167</v>
      </c>
      <c r="D106" s="775">
        <f t="shared" si="44"/>
        <v>56.890602342647881</v>
      </c>
      <c r="E106" s="775">
        <f t="shared" si="44"/>
        <v>26.025336339065195</v>
      </c>
      <c r="F106" s="775">
        <f t="shared" si="44"/>
        <v>26.025336339065195</v>
      </c>
      <c r="G106" s="775">
        <f t="shared" si="44"/>
        <v>26.025336339065195</v>
      </c>
      <c r="H106" s="775">
        <f t="shared" si="44"/>
        <v>26.025336339065195</v>
      </c>
      <c r="I106" s="775">
        <f t="shared" si="44"/>
        <v>26.025336339065195</v>
      </c>
      <c r="J106" s="775">
        <f t="shared" si="44"/>
        <v>26.025336339065195</v>
      </c>
      <c r="K106" s="775">
        <f t="shared" si="44"/>
        <v>26.025336339065195</v>
      </c>
      <c r="L106" s="775">
        <f t="shared" si="44"/>
        <v>45.655685146092026</v>
      </c>
      <c r="M106" s="775">
        <f t="shared" si="44"/>
        <v>10.89152065140204</v>
      </c>
      <c r="N106" s="775">
        <f t="shared" si="44"/>
        <v>10.89152065140204</v>
      </c>
      <c r="O106" s="775">
        <f t="shared" si="44"/>
        <v>10.89152065140204</v>
      </c>
      <c r="P106" s="775">
        <f t="shared" si="44"/>
        <v>18.817676629300315</v>
      </c>
      <c r="Q106" s="776">
        <f t="shared" si="44"/>
        <v>44.978027020422822</v>
      </c>
    </row>
    <row r="108" spans="1:17" ht="15.75" thickBot="1" x14ac:dyDescent="0.3">
      <c r="A108" s="902" t="s">
        <v>624</v>
      </c>
      <c r="B108" s="902"/>
      <c r="C108" s="902"/>
      <c r="D108" s="902"/>
      <c r="E108" s="902"/>
      <c r="F108" s="902"/>
      <c r="G108" s="902"/>
      <c r="H108" s="902"/>
      <c r="I108" s="902"/>
      <c r="J108" s="902"/>
      <c r="K108" s="902"/>
      <c r="L108" s="902"/>
      <c r="M108" s="902"/>
      <c r="N108" s="902"/>
      <c r="O108" s="902"/>
      <c r="P108" s="902"/>
      <c r="Q108" s="902"/>
    </row>
    <row r="109" spans="1:17" ht="13.9" x14ac:dyDescent="0.25">
      <c r="A109" s="480">
        <v>2022</v>
      </c>
      <c r="B109" s="773">
        <f>IF(B87&lt;10, 10, B87)</f>
        <v>69.800918108177171</v>
      </c>
      <c r="C109" s="773">
        <f t="shared" ref="C109:Q109" si="45">IF(C87&lt;10, 10, C87)</f>
        <v>69.800918108177171</v>
      </c>
      <c r="D109" s="773">
        <f t="shared" si="45"/>
        <v>69.795224242145409</v>
      </c>
      <c r="E109" s="773">
        <f t="shared" si="45"/>
        <v>68.497619142460735</v>
      </c>
      <c r="F109" s="773">
        <f t="shared" si="45"/>
        <v>68.497619142460735</v>
      </c>
      <c r="G109" s="773">
        <f t="shared" si="45"/>
        <v>68.497619142460735</v>
      </c>
      <c r="H109" s="773">
        <f t="shared" si="45"/>
        <v>68.497619142460735</v>
      </c>
      <c r="I109" s="773">
        <f t="shared" si="45"/>
        <v>68.497619142460735</v>
      </c>
      <c r="J109" s="773">
        <f t="shared" si="45"/>
        <v>68.497619142460735</v>
      </c>
      <c r="K109" s="773">
        <f t="shared" si="45"/>
        <v>68.497619142460735</v>
      </c>
      <c r="L109" s="773">
        <f t="shared" si="45"/>
        <v>69.57405450787779</v>
      </c>
      <c r="M109" s="773">
        <f t="shared" si="45"/>
        <v>68.652253732218838</v>
      </c>
      <c r="N109" s="773">
        <f t="shared" si="45"/>
        <v>68.652253732218838</v>
      </c>
      <c r="O109" s="773">
        <f t="shared" si="45"/>
        <v>68.652253732218838</v>
      </c>
      <c r="P109" s="773">
        <f t="shared" si="45"/>
        <v>69.367526703435388</v>
      </c>
      <c r="Q109" s="774">
        <f t="shared" si="45"/>
        <v>69.764585698258884</v>
      </c>
    </row>
    <row r="110" spans="1:17" ht="13.9" x14ac:dyDescent="0.25">
      <c r="A110" s="759">
        <v>2023</v>
      </c>
      <c r="B110" s="429">
        <f t="shared" ref="B110:Q125" si="46">IF(B88&lt;10, 10, B88)</f>
        <v>69.709211510392237</v>
      </c>
      <c r="C110" s="429">
        <f t="shared" si="46"/>
        <v>69.709211510392237</v>
      </c>
      <c r="D110" s="429">
        <f t="shared" si="46"/>
        <v>69.715212884541629</v>
      </c>
      <c r="E110" s="429">
        <f t="shared" si="46"/>
        <v>67.929718324219138</v>
      </c>
      <c r="F110" s="429">
        <f t="shared" si="46"/>
        <v>67.929718324219138</v>
      </c>
      <c r="G110" s="429">
        <f t="shared" si="46"/>
        <v>67.929718324219138</v>
      </c>
      <c r="H110" s="429">
        <f t="shared" si="46"/>
        <v>67.929718324219138</v>
      </c>
      <c r="I110" s="429">
        <f t="shared" si="46"/>
        <v>67.929718324219138</v>
      </c>
      <c r="J110" s="429">
        <f t="shared" si="46"/>
        <v>67.929718324219138</v>
      </c>
      <c r="K110" s="429">
        <f t="shared" si="46"/>
        <v>67.929718324219138</v>
      </c>
      <c r="L110" s="429">
        <f t="shared" si="46"/>
        <v>69.401937993600811</v>
      </c>
      <c r="M110" s="429">
        <f t="shared" si="46"/>
        <v>67.85633213181832</v>
      </c>
      <c r="N110" s="429">
        <f t="shared" si="46"/>
        <v>67.85633213181832</v>
      </c>
      <c r="O110" s="429">
        <f t="shared" si="46"/>
        <v>67.85633213181832</v>
      </c>
      <c r="P110" s="429">
        <f t="shared" si="46"/>
        <v>68.978101515845708</v>
      </c>
      <c r="Q110" s="767">
        <f t="shared" si="46"/>
        <v>69.644836317073185</v>
      </c>
    </row>
    <row r="111" spans="1:17" ht="13.9" x14ac:dyDescent="0.25">
      <c r="A111" s="759">
        <v>2024</v>
      </c>
      <c r="B111" s="429">
        <f t="shared" si="46"/>
        <v>69.585147346373233</v>
      </c>
      <c r="C111" s="429">
        <f t="shared" si="46"/>
        <v>69.585147346373233</v>
      </c>
      <c r="D111" s="429">
        <f t="shared" si="46"/>
        <v>69.610997153084156</v>
      </c>
      <c r="E111" s="429">
        <f t="shared" si="46"/>
        <v>67.203225154454969</v>
      </c>
      <c r="F111" s="429">
        <f t="shared" si="46"/>
        <v>67.203225154454969</v>
      </c>
      <c r="G111" s="429">
        <f t="shared" si="46"/>
        <v>67.203225154454969</v>
      </c>
      <c r="H111" s="429">
        <f t="shared" si="46"/>
        <v>67.203225154454969</v>
      </c>
      <c r="I111" s="429">
        <f t="shared" si="46"/>
        <v>67.203225154454969</v>
      </c>
      <c r="J111" s="429">
        <f t="shared" si="46"/>
        <v>67.203225154454969</v>
      </c>
      <c r="K111" s="429">
        <f t="shared" si="46"/>
        <v>67.203225154454969</v>
      </c>
      <c r="L111" s="429">
        <f t="shared" si="46"/>
        <v>69.176534075243509</v>
      </c>
      <c r="M111" s="429">
        <f t="shared" si="46"/>
        <v>66.72649032261765</v>
      </c>
      <c r="N111" s="429">
        <f t="shared" si="46"/>
        <v>66.72649032261765</v>
      </c>
      <c r="O111" s="429">
        <f t="shared" si="46"/>
        <v>66.72649032261765</v>
      </c>
      <c r="P111" s="429">
        <f t="shared" si="46"/>
        <v>68.413026065300357</v>
      </c>
      <c r="Q111" s="767">
        <f t="shared" si="46"/>
        <v>69.478845102732549</v>
      </c>
    </row>
    <row r="112" spans="1:17" ht="13.9" x14ac:dyDescent="0.25">
      <c r="A112" s="759">
        <v>2025</v>
      </c>
      <c r="B112" s="429">
        <f t="shared" si="46"/>
        <v>69.420468268621704</v>
      </c>
      <c r="C112" s="429">
        <f t="shared" si="46"/>
        <v>69.420468268621704</v>
      </c>
      <c r="D112" s="429">
        <f t="shared" si="46"/>
        <v>69.477222892451266</v>
      </c>
      <c r="E112" s="429">
        <f t="shared" si="46"/>
        <v>66.291347100357697</v>
      </c>
      <c r="F112" s="429">
        <f t="shared" si="46"/>
        <v>66.291347100357697</v>
      </c>
      <c r="G112" s="429">
        <f t="shared" si="46"/>
        <v>66.291347100357697</v>
      </c>
      <c r="H112" s="429">
        <f t="shared" si="46"/>
        <v>66.291347100357697</v>
      </c>
      <c r="I112" s="429">
        <f t="shared" si="46"/>
        <v>66.291347100357697</v>
      </c>
      <c r="J112" s="429">
        <f t="shared" si="46"/>
        <v>66.291347100357697</v>
      </c>
      <c r="K112" s="429">
        <f t="shared" si="46"/>
        <v>66.291347100357697</v>
      </c>
      <c r="L112" s="429">
        <f t="shared" si="46"/>
        <v>68.88615472735755</v>
      </c>
      <c r="M112" s="429">
        <f t="shared" si="46"/>
        <v>65.18392297240355</v>
      </c>
      <c r="N112" s="429">
        <f t="shared" si="46"/>
        <v>65.18392297240355</v>
      </c>
      <c r="O112" s="429">
        <f t="shared" si="46"/>
        <v>65.18392297240355</v>
      </c>
      <c r="P112" s="429">
        <f t="shared" si="46"/>
        <v>67.620705510531891</v>
      </c>
      <c r="Q112" s="767">
        <f t="shared" si="46"/>
        <v>69.253868765321258</v>
      </c>
    </row>
    <row r="113" spans="1:17" ht="13.9" x14ac:dyDescent="0.25">
      <c r="A113" s="759">
        <v>2026</v>
      </c>
      <c r="B113" s="429">
        <f t="shared" si="46"/>
        <v>69.20562218209696</v>
      </c>
      <c r="C113" s="429">
        <f t="shared" si="46"/>
        <v>69.20562218209696</v>
      </c>
      <c r="D113" s="429">
        <f t="shared" si="46"/>
        <v>69.307794106716457</v>
      </c>
      <c r="E113" s="429">
        <f t="shared" si="46"/>
        <v>65.167948340826285</v>
      </c>
      <c r="F113" s="429">
        <f t="shared" si="46"/>
        <v>65.167948340826285</v>
      </c>
      <c r="G113" s="429">
        <f t="shared" si="46"/>
        <v>65.167948340826285</v>
      </c>
      <c r="H113" s="429">
        <f t="shared" si="46"/>
        <v>65.167948340826285</v>
      </c>
      <c r="I113" s="429">
        <f t="shared" si="46"/>
        <v>65.167948340826285</v>
      </c>
      <c r="J113" s="429">
        <f t="shared" si="46"/>
        <v>65.167948340826285</v>
      </c>
      <c r="K113" s="429">
        <f t="shared" si="46"/>
        <v>65.167948340826285</v>
      </c>
      <c r="L113" s="429">
        <f t="shared" si="46"/>
        <v>68.517757098172424</v>
      </c>
      <c r="M113" s="429">
        <f t="shared" si="46"/>
        <v>63.1571631057842</v>
      </c>
      <c r="N113" s="429">
        <f t="shared" si="46"/>
        <v>63.1571631057842</v>
      </c>
      <c r="O113" s="429">
        <f t="shared" si="46"/>
        <v>63.1571631057842</v>
      </c>
      <c r="P113" s="429">
        <f t="shared" si="46"/>
        <v>66.54497905428083</v>
      </c>
      <c r="Q113" s="767">
        <f t="shared" si="46"/>
        <v>68.955101632744089</v>
      </c>
    </row>
    <row r="114" spans="1:17" ht="13.9" x14ac:dyDescent="0.25">
      <c r="A114" s="759">
        <v>2027</v>
      </c>
      <c r="B114" s="429">
        <f t="shared" si="46"/>
        <v>68.929749256612538</v>
      </c>
      <c r="C114" s="429">
        <f t="shared" si="46"/>
        <v>68.929749256612538</v>
      </c>
      <c r="D114" s="429">
        <f t="shared" si="46"/>
        <v>69.095859823983744</v>
      </c>
      <c r="E114" s="429">
        <f t="shared" si="46"/>
        <v>63.809446383141768</v>
      </c>
      <c r="F114" s="429">
        <f t="shared" si="46"/>
        <v>63.809446383141768</v>
      </c>
      <c r="G114" s="429">
        <f t="shared" si="46"/>
        <v>63.809446383141768</v>
      </c>
      <c r="H114" s="429">
        <f t="shared" si="46"/>
        <v>63.809446383141768</v>
      </c>
      <c r="I114" s="429">
        <f t="shared" si="46"/>
        <v>63.809446383141768</v>
      </c>
      <c r="J114" s="429">
        <f t="shared" si="46"/>
        <v>63.809446383141768</v>
      </c>
      <c r="K114" s="429">
        <f t="shared" si="46"/>
        <v>63.809446383141768</v>
      </c>
      <c r="L114" s="429">
        <f t="shared" si="46"/>
        <v>68.05709670163867</v>
      </c>
      <c r="M114" s="429">
        <f t="shared" si="46"/>
        <v>60.595171257300905</v>
      </c>
      <c r="N114" s="429">
        <f t="shared" si="46"/>
        <v>60.595171257300905</v>
      </c>
      <c r="O114" s="429">
        <f t="shared" si="46"/>
        <v>60.595171257300905</v>
      </c>
      <c r="P114" s="429">
        <f t="shared" si="46"/>
        <v>65.129270703654512</v>
      </c>
      <c r="Q114" s="767">
        <f t="shared" si="46"/>
        <v>68.565729983645596</v>
      </c>
    </row>
    <row r="115" spans="1:17" ht="13.9" x14ac:dyDescent="0.25">
      <c r="A115" s="759">
        <v>2028</v>
      </c>
      <c r="B115" s="429">
        <f t="shared" si="46"/>
        <v>68.580729352497627</v>
      </c>
      <c r="C115" s="429">
        <f t="shared" si="46"/>
        <v>68.580729352497627</v>
      </c>
      <c r="D115" s="429">
        <f t="shared" si="46"/>
        <v>68.833824864212232</v>
      </c>
      <c r="E115" s="429">
        <f t="shared" si="46"/>
        <v>62.197048556365488</v>
      </c>
      <c r="F115" s="429">
        <f t="shared" si="46"/>
        <v>62.197048556365488</v>
      </c>
      <c r="G115" s="429">
        <f t="shared" si="46"/>
        <v>62.197048556365488</v>
      </c>
      <c r="H115" s="429">
        <f t="shared" si="46"/>
        <v>62.197048556365488</v>
      </c>
      <c r="I115" s="429">
        <f t="shared" si="46"/>
        <v>62.197048556365488</v>
      </c>
      <c r="J115" s="429">
        <f t="shared" si="46"/>
        <v>62.197048556365488</v>
      </c>
      <c r="K115" s="429">
        <f t="shared" si="46"/>
        <v>62.197048556365488</v>
      </c>
      <c r="L115" s="429">
        <f t="shared" si="46"/>
        <v>67.488995341357608</v>
      </c>
      <c r="M115" s="429">
        <f t="shared" si="46"/>
        <v>57.481559757795885</v>
      </c>
      <c r="N115" s="429">
        <f t="shared" si="46"/>
        <v>57.481559757795885</v>
      </c>
      <c r="O115" s="429">
        <f t="shared" si="46"/>
        <v>57.481559757795885</v>
      </c>
      <c r="P115" s="429">
        <f t="shared" si="46"/>
        <v>63.322704666787729</v>
      </c>
      <c r="Q115" s="767">
        <f t="shared" si="46"/>
        <v>68.067135824469233</v>
      </c>
    </row>
    <row r="116" spans="1:17" ht="13.9" x14ac:dyDescent="0.25">
      <c r="A116" s="759">
        <v>2029</v>
      </c>
      <c r="B116" s="429">
        <f t="shared" si="46"/>
        <v>68.145308711568703</v>
      </c>
      <c r="C116" s="429">
        <f t="shared" si="46"/>
        <v>68.145308711568703</v>
      </c>
      <c r="D116" s="429">
        <f t="shared" si="46"/>
        <v>68.513391446438277</v>
      </c>
      <c r="E116" s="429">
        <f t="shared" si="46"/>
        <v>60.319141001206681</v>
      </c>
      <c r="F116" s="429">
        <f t="shared" si="46"/>
        <v>60.319141001206681</v>
      </c>
      <c r="G116" s="429">
        <f t="shared" si="46"/>
        <v>60.319141001206681</v>
      </c>
      <c r="H116" s="429">
        <f t="shared" si="46"/>
        <v>60.319141001206681</v>
      </c>
      <c r="I116" s="429">
        <f t="shared" si="46"/>
        <v>60.319141001206681</v>
      </c>
      <c r="J116" s="429">
        <f t="shared" si="46"/>
        <v>60.319141001206681</v>
      </c>
      <c r="K116" s="429">
        <f t="shared" si="46"/>
        <v>60.319141001206681</v>
      </c>
      <c r="L116" s="429">
        <f t="shared" si="46"/>
        <v>66.797744322338687</v>
      </c>
      <c r="M116" s="429">
        <f t="shared" si="46"/>
        <v>53.846205910171513</v>
      </c>
      <c r="N116" s="429">
        <f t="shared" si="46"/>
        <v>53.846205910171513</v>
      </c>
      <c r="O116" s="429">
        <f t="shared" si="46"/>
        <v>53.846205910171513</v>
      </c>
      <c r="P116" s="429">
        <f t="shared" si="46"/>
        <v>61.087846024933157</v>
      </c>
      <c r="Q116" s="767">
        <f t="shared" si="46"/>
        <v>67.439293466609115</v>
      </c>
    </row>
    <row r="117" spans="1:17" ht="13.9" x14ac:dyDescent="0.25">
      <c r="A117" s="759">
        <v>2030</v>
      </c>
      <c r="B117" s="429">
        <f t="shared" si="46"/>
        <v>67.609325586176652</v>
      </c>
      <c r="C117" s="429">
        <f t="shared" si="46"/>
        <v>67.609325586176652</v>
      </c>
      <c r="D117" s="429">
        <f t="shared" si="46"/>
        <v>68.125639085819927</v>
      </c>
      <c r="E117" s="429">
        <f t="shared" si="46"/>
        <v>58.173541588931066</v>
      </c>
      <c r="F117" s="429">
        <f t="shared" si="46"/>
        <v>58.173541588931066</v>
      </c>
      <c r="G117" s="429">
        <f t="shared" si="46"/>
        <v>58.173541588931066</v>
      </c>
      <c r="H117" s="429">
        <f t="shared" si="46"/>
        <v>58.173541588931066</v>
      </c>
      <c r="I117" s="429">
        <f t="shared" si="46"/>
        <v>58.173541588931066</v>
      </c>
      <c r="J117" s="429">
        <f t="shared" si="46"/>
        <v>58.173541588931066</v>
      </c>
      <c r="K117" s="429">
        <f t="shared" si="46"/>
        <v>58.173541588931066</v>
      </c>
      <c r="L117" s="429">
        <f t="shared" si="46"/>
        <v>65.967657458528976</v>
      </c>
      <c r="M117" s="429">
        <f t="shared" si="46"/>
        <v>49.769816504244488</v>
      </c>
      <c r="N117" s="429">
        <f t="shared" si="46"/>
        <v>49.769816504244488</v>
      </c>
      <c r="O117" s="429">
        <f t="shared" si="46"/>
        <v>49.769816504244488</v>
      </c>
      <c r="P117" s="429">
        <f t="shared" si="46"/>
        <v>58.409027573904233</v>
      </c>
      <c r="Q117" s="767">
        <f t="shared" si="46"/>
        <v>66.661399223758082</v>
      </c>
    </row>
    <row r="118" spans="1:17" ht="13.9" x14ac:dyDescent="0.25">
      <c r="A118" s="759">
        <v>2031</v>
      </c>
      <c r="B118" s="429">
        <f t="shared" si="46"/>
        <v>66.958053130392059</v>
      </c>
      <c r="C118" s="429">
        <f t="shared" si="46"/>
        <v>66.958053130392059</v>
      </c>
      <c r="D118" s="429">
        <f t="shared" si="46"/>
        <v>67.661150261084444</v>
      </c>
      <c r="E118" s="429">
        <f t="shared" si="46"/>
        <v>55.769255829444958</v>
      </c>
      <c r="F118" s="429">
        <f t="shared" si="46"/>
        <v>55.769255829444958</v>
      </c>
      <c r="G118" s="429">
        <f t="shared" si="46"/>
        <v>55.769255829444958</v>
      </c>
      <c r="H118" s="429">
        <f t="shared" si="46"/>
        <v>55.769255829444958</v>
      </c>
      <c r="I118" s="429">
        <f t="shared" si="46"/>
        <v>55.769255829444958</v>
      </c>
      <c r="J118" s="429">
        <f t="shared" si="46"/>
        <v>55.769255829444958</v>
      </c>
      <c r="K118" s="429">
        <f t="shared" si="46"/>
        <v>55.769255829444958</v>
      </c>
      <c r="L118" s="429">
        <f t="shared" si="46"/>
        <v>64.983777214211798</v>
      </c>
      <c r="M118" s="429">
        <f t="shared" si="46"/>
        <v>45.378279544117554</v>
      </c>
      <c r="N118" s="429">
        <f t="shared" si="46"/>
        <v>45.378279544117554</v>
      </c>
      <c r="O118" s="429">
        <f t="shared" si="46"/>
        <v>45.378279544117554</v>
      </c>
      <c r="P118" s="429">
        <f t="shared" si="46"/>
        <v>55.299510123554782</v>
      </c>
      <c r="Q118" s="767">
        <f t="shared" si="46"/>
        <v>65.712762705916475</v>
      </c>
    </row>
    <row r="119" spans="1:17" ht="13.9" x14ac:dyDescent="0.25">
      <c r="A119" s="759">
        <v>2032</v>
      </c>
      <c r="B119" s="429">
        <f t="shared" si="46"/>
        <v>66.176673345681124</v>
      </c>
      <c r="C119" s="429">
        <f t="shared" si="46"/>
        <v>66.176673345681124</v>
      </c>
      <c r="D119" s="429">
        <f t="shared" si="46"/>
        <v>67.110188634978229</v>
      </c>
      <c r="E119" s="429">
        <f t="shared" si="46"/>
        <v>53.12736635573885</v>
      </c>
      <c r="F119" s="429">
        <f t="shared" si="46"/>
        <v>53.12736635573885</v>
      </c>
      <c r="G119" s="429">
        <f t="shared" si="46"/>
        <v>53.12736635573885</v>
      </c>
      <c r="H119" s="429">
        <f t="shared" si="46"/>
        <v>53.12736635573885</v>
      </c>
      <c r="I119" s="429">
        <f t="shared" si="46"/>
        <v>53.12736635573885</v>
      </c>
      <c r="J119" s="429">
        <f t="shared" si="46"/>
        <v>53.12736635573885</v>
      </c>
      <c r="K119" s="429">
        <f t="shared" si="46"/>
        <v>53.12736635573885</v>
      </c>
      <c r="L119" s="429">
        <f t="shared" si="46"/>
        <v>63.832720428170568</v>
      </c>
      <c r="M119" s="429">
        <f t="shared" si="46"/>
        <v>40.826917801971746</v>
      </c>
      <c r="N119" s="429">
        <f t="shared" si="46"/>
        <v>40.826917801971746</v>
      </c>
      <c r="O119" s="429">
        <f t="shared" si="46"/>
        <v>40.826917801971746</v>
      </c>
      <c r="P119" s="429">
        <f t="shared" si="46"/>
        <v>51.805357712947789</v>
      </c>
      <c r="Q119" s="767">
        <f t="shared" si="46"/>
        <v>64.573964671738437</v>
      </c>
    </row>
    <row r="120" spans="1:17" x14ac:dyDescent="0.25">
      <c r="A120" s="759">
        <v>2033</v>
      </c>
      <c r="B120" s="429">
        <f t="shared" si="46"/>
        <v>65.250887203591674</v>
      </c>
      <c r="C120" s="429">
        <f t="shared" si="46"/>
        <v>65.250887203591674</v>
      </c>
      <c r="D120" s="429">
        <f t="shared" si="46"/>
        <v>66.462934922383411</v>
      </c>
      <c r="E120" s="429">
        <f t="shared" si="46"/>
        <v>50.280768095536487</v>
      </c>
      <c r="F120" s="429">
        <f t="shared" si="46"/>
        <v>50.280768095536487</v>
      </c>
      <c r="G120" s="429">
        <f t="shared" si="46"/>
        <v>50.280768095536487</v>
      </c>
      <c r="H120" s="429">
        <f t="shared" si="46"/>
        <v>50.280768095536487</v>
      </c>
      <c r="I120" s="429">
        <f t="shared" si="46"/>
        <v>50.280768095536487</v>
      </c>
      <c r="J120" s="429">
        <f t="shared" si="46"/>
        <v>50.280768095536487</v>
      </c>
      <c r="K120" s="429">
        <f t="shared" si="46"/>
        <v>50.280768095536487</v>
      </c>
      <c r="L120" s="429">
        <f t="shared" si="46"/>
        <v>62.503627910594801</v>
      </c>
      <c r="M120" s="429">
        <f t="shared" si="46"/>
        <v>36.278604291087881</v>
      </c>
      <c r="N120" s="429">
        <f t="shared" si="46"/>
        <v>36.278604291087881</v>
      </c>
      <c r="O120" s="429">
        <f t="shared" si="46"/>
        <v>36.278604291087881</v>
      </c>
      <c r="P120" s="429">
        <f t="shared" si="46"/>
        <v>48.004266889621718</v>
      </c>
      <c r="Q120" s="767">
        <f t="shared" si="46"/>
        <v>63.228249766232551</v>
      </c>
    </row>
    <row r="121" spans="1:17" x14ac:dyDescent="0.25">
      <c r="A121" s="759">
        <v>2034</v>
      </c>
      <c r="B121" s="429">
        <f t="shared" si="46"/>
        <v>64.167652661015808</v>
      </c>
      <c r="C121" s="429">
        <f t="shared" si="46"/>
        <v>64.167652661015808</v>
      </c>
      <c r="D121" s="429">
        <f t="shared" si="46"/>
        <v>65.709782583725229</v>
      </c>
      <c r="E121" s="429">
        <f t="shared" si="46"/>
        <v>47.272633941510243</v>
      </c>
      <c r="F121" s="429">
        <f t="shared" si="46"/>
        <v>47.272633941510243</v>
      </c>
      <c r="G121" s="429">
        <f t="shared" si="46"/>
        <v>47.272633941510243</v>
      </c>
      <c r="H121" s="429">
        <f t="shared" si="46"/>
        <v>47.272633941510243</v>
      </c>
      <c r="I121" s="429">
        <f t="shared" si="46"/>
        <v>47.272633941510243</v>
      </c>
      <c r="J121" s="429">
        <f t="shared" si="46"/>
        <v>47.272633941510243</v>
      </c>
      <c r="K121" s="429">
        <f t="shared" si="46"/>
        <v>47.272633941510243</v>
      </c>
      <c r="L121" s="429">
        <f t="shared" si="46"/>
        <v>60.989156792835864</v>
      </c>
      <c r="M121" s="429">
        <f t="shared" si="46"/>
        <v>31.881949722555216</v>
      </c>
      <c r="N121" s="429">
        <f t="shared" si="46"/>
        <v>31.881949722555216</v>
      </c>
      <c r="O121" s="429">
        <f t="shared" si="46"/>
        <v>31.881949722555216</v>
      </c>
      <c r="P121" s="429">
        <f t="shared" si="46"/>
        <v>43.998785500105406</v>
      </c>
      <c r="Q121" s="767">
        <f t="shared" si="46"/>
        <v>61.663074250716924</v>
      </c>
    </row>
    <row r="122" spans="1:17" x14ac:dyDescent="0.25">
      <c r="A122" s="759">
        <v>2035</v>
      </c>
      <c r="B122" s="429">
        <f t="shared" si="46"/>
        <v>62.916024296231036</v>
      </c>
      <c r="C122" s="429">
        <f t="shared" si="46"/>
        <v>62.916024296231036</v>
      </c>
      <c r="D122" s="429">
        <f t="shared" si="46"/>
        <v>64.841691219702923</v>
      </c>
      <c r="E122" s="429">
        <f t="shared" si="46"/>
        <v>44.153726545749876</v>
      </c>
      <c r="F122" s="429">
        <f t="shared" si="46"/>
        <v>44.153726545749876</v>
      </c>
      <c r="G122" s="429">
        <f t="shared" si="46"/>
        <v>44.153726545749876</v>
      </c>
      <c r="H122" s="429">
        <f t="shared" si="46"/>
        <v>44.153726545749876</v>
      </c>
      <c r="I122" s="429">
        <f t="shared" si="46"/>
        <v>44.153726545749876</v>
      </c>
      <c r="J122" s="429">
        <f t="shared" si="46"/>
        <v>44.153726545749876</v>
      </c>
      <c r="K122" s="429">
        <f t="shared" si="46"/>
        <v>44.153726545749876</v>
      </c>
      <c r="L122" s="429">
        <f t="shared" si="46"/>
        <v>59.286429736632279</v>
      </c>
      <c r="M122" s="429">
        <f t="shared" si="46"/>
        <v>27.7551750907949</v>
      </c>
      <c r="N122" s="429">
        <f t="shared" si="46"/>
        <v>27.7551750907949</v>
      </c>
      <c r="O122" s="429">
        <f t="shared" si="46"/>
        <v>27.7551750907949</v>
      </c>
      <c r="P122" s="429">
        <f t="shared" si="46"/>
        <v>39.905034165744929</v>
      </c>
      <c r="Q122" s="767">
        <f t="shared" si="46"/>
        <v>59.87167505341386</v>
      </c>
    </row>
    <row r="123" spans="1:17" x14ac:dyDescent="0.25">
      <c r="A123" s="759">
        <v>2036</v>
      </c>
      <c r="B123" s="429">
        <f t="shared" si="46"/>
        <v>61.488047062458158</v>
      </c>
      <c r="C123" s="429">
        <f t="shared" si="46"/>
        <v>61.488047062458158</v>
      </c>
      <c r="D123" s="429">
        <f t="shared" si="46"/>
        <v>63.850589864067274</v>
      </c>
      <c r="E123" s="429">
        <f t="shared" si="46"/>
        <v>40.97889920134007</v>
      </c>
      <c r="F123" s="429">
        <f t="shared" si="46"/>
        <v>40.97889920134007</v>
      </c>
      <c r="G123" s="429">
        <f t="shared" si="46"/>
        <v>40.97889920134007</v>
      </c>
      <c r="H123" s="429">
        <f t="shared" si="46"/>
        <v>40.97889920134007</v>
      </c>
      <c r="I123" s="429">
        <f t="shared" si="46"/>
        <v>40.97889920134007</v>
      </c>
      <c r="J123" s="429">
        <f t="shared" si="46"/>
        <v>40.97889920134007</v>
      </c>
      <c r="K123" s="429">
        <f t="shared" si="46"/>
        <v>40.97889920134007</v>
      </c>
      <c r="L123" s="429">
        <f t="shared" si="46"/>
        <v>57.397836520599213</v>
      </c>
      <c r="M123" s="429">
        <f t="shared" si="46"/>
        <v>23.978454113263712</v>
      </c>
      <c r="N123" s="429">
        <f t="shared" si="46"/>
        <v>23.978454113263712</v>
      </c>
      <c r="O123" s="429">
        <f t="shared" si="46"/>
        <v>23.978454113263712</v>
      </c>
      <c r="P123" s="429">
        <f t="shared" si="46"/>
        <v>35.839468383249418</v>
      </c>
      <c r="Q123" s="767">
        <f t="shared" si="46"/>
        <v>57.85447827031917</v>
      </c>
    </row>
    <row r="124" spans="1:17" x14ac:dyDescent="0.25">
      <c r="A124" s="759">
        <v>2037</v>
      </c>
      <c r="B124" s="429">
        <f t="shared" si="46"/>
        <v>59.879634991082227</v>
      </c>
      <c r="C124" s="429">
        <f t="shared" si="46"/>
        <v>59.879634991082227</v>
      </c>
      <c r="D124" s="429">
        <f t="shared" si="46"/>
        <v>62.729815568086167</v>
      </c>
      <c r="E124" s="429">
        <f t="shared" si="46"/>
        <v>37.80328438035361</v>
      </c>
      <c r="F124" s="429">
        <f t="shared" si="46"/>
        <v>37.80328438035361</v>
      </c>
      <c r="G124" s="429">
        <f t="shared" si="46"/>
        <v>37.80328438035361</v>
      </c>
      <c r="H124" s="429">
        <f t="shared" si="46"/>
        <v>37.80328438035361</v>
      </c>
      <c r="I124" s="429">
        <f t="shared" si="46"/>
        <v>37.80328438035361</v>
      </c>
      <c r="J124" s="429">
        <f t="shared" si="46"/>
        <v>37.80328438035361</v>
      </c>
      <c r="K124" s="429">
        <f t="shared" si="46"/>
        <v>37.80328438035361</v>
      </c>
      <c r="L124" s="429">
        <f t="shared" si="46"/>
        <v>55.331577378679363</v>
      </c>
      <c r="M124" s="429">
        <f t="shared" si="46"/>
        <v>20.594273591861612</v>
      </c>
      <c r="N124" s="429">
        <f t="shared" si="46"/>
        <v>20.594273591861612</v>
      </c>
      <c r="O124" s="429">
        <f t="shared" si="46"/>
        <v>20.594273591861612</v>
      </c>
      <c r="P124" s="429">
        <f t="shared" si="46"/>
        <v>31.906707820492834</v>
      </c>
      <c r="Q124" s="767">
        <f t="shared" si="46"/>
        <v>55.620137598005158</v>
      </c>
    </row>
    <row r="125" spans="1:17" x14ac:dyDescent="0.25">
      <c r="A125" s="759">
        <v>2038</v>
      </c>
      <c r="B125" s="429">
        <f t="shared" si="46"/>
        <v>58.091347819850149</v>
      </c>
      <c r="C125" s="429">
        <f t="shared" si="46"/>
        <v>58.091347819850149</v>
      </c>
      <c r="D125" s="429">
        <f t="shared" si="46"/>
        <v>61.474565314198166</v>
      </c>
      <c r="E125" s="429">
        <f t="shared" si="46"/>
        <v>34.678705918121466</v>
      </c>
      <c r="F125" s="429">
        <f t="shared" si="46"/>
        <v>34.678705918121466</v>
      </c>
      <c r="G125" s="429">
        <f t="shared" si="46"/>
        <v>34.678705918121466</v>
      </c>
      <c r="H125" s="429">
        <f t="shared" si="46"/>
        <v>34.678705918121466</v>
      </c>
      <c r="I125" s="429">
        <f t="shared" si="46"/>
        <v>34.678705918121466</v>
      </c>
      <c r="J125" s="429">
        <f t="shared" si="46"/>
        <v>34.678705918121466</v>
      </c>
      <c r="K125" s="429">
        <f t="shared" si="46"/>
        <v>34.678705918121466</v>
      </c>
      <c r="L125" s="429">
        <f t="shared" si="46"/>
        <v>53.101849044253733</v>
      </c>
      <c r="M125" s="429">
        <f t="shared" si="46"/>
        <v>17.613276129496022</v>
      </c>
      <c r="N125" s="429">
        <f t="shared" si="46"/>
        <v>17.613276129496022</v>
      </c>
      <c r="O125" s="429">
        <f t="shared" si="46"/>
        <v>17.613276129496022</v>
      </c>
      <c r="P125" s="429">
        <f t="shared" si="46"/>
        <v>28.190830164398836</v>
      </c>
      <c r="Q125" s="767">
        <f t="shared" ref="B125:Q128" si="47">IF(Q103&lt;10, 10, Q103)</f>
        <v>53.18600108686541</v>
      </c>
    </row>
    <row r="126" spans="1:17" x14ac:dyDescent="0.25">
      <c r="A126" s="759">
        <v>2039</v>
      </c>
      <c r="B126" s="429">
        <f t="shared" si="47"/>
        <v>56.128969560027883</v>
      </c>
      <c r="C126" s="429">
        <f t="shared" si="47"/>
        <v>56.128969560027883</v>
      </c>
      <c r="D126" s="429">
        <f t="shared" si="47"/>
        <v>60.082332298691369</v>
      </c>
      <c r="E126" s="429">
        <f t="shared" si="47"/>
        <v>31.650765006025644</v>
      </c>
      <c r="F126" s="429">
        <f t="shared" si="47"/>
        <v>31.650765006025644</v>
      </c>
      <c r="G126" s="429">
        <f t="shared" si="47"/>
        <v>31.650765006025644</v>
      </c>
      <c r="H126" s="429">
        <f t="shared" si="47"/>
        <v>31.650765006025644</v>
      </c>
      <c r="I126" s="429">
        <f t="shared" si="47"/>
        <v>31.650765006025644</v>
      </c>
      <c r="J126" s="429">
        <f t="shared" si="47"/>
        <v>31.650765006025644</v>
      </c>
      <c r="K126" s="429">
        <f t="shared" si="47"/>
        <v>31.650765006025644</v>
      </c>
      <c r="L126" s="429">
        <f t="shared" si="47"/>
        <v>50.728605970104134</v>
      </c>
      <c r="M126" s="429">
        <f t="shared" si="47"/>
        <v>15.022561003007947</v>
      </c>
      <c r="N126" s="429">
        <f t="shared" si="47"/>
        <v>15.022561003007947</v>
      </c>
      <c r="O126" s="429">
        <f t="shared" si="47"/>
        <v>15.022561003007947</v>
      </c>
      <c r="P126" s="429">
        <f t="shared" si="47"/>
        <v>24.75118998510677</v>
      </c>
      <c r="Q126" s="767">
        <f t="shared" si="47"/>
        <v>50.577857280109448</v>
      </c>
    </row>
    <row r="127" spans="1:17" x14ac:dyDescent="0.25">
      <c r="A127" s="759">
        <v>2040</v>
      </c>
      <c r="B127" s="429">
        <f t="shared" si="47"/>
        <v>54.003797697570633</v>
      </c>
      <c r="C127" s="429">
        <f t="shared" si="47"/>
        <v>54.003797697570633</v>
      </c>
      <c r="D127" s="429">
        <f t="shared" si="47"/>
        <v>58.553292181636863</v>
      </c>
      <c r="E127" s="429">
        <f t="shared" si="47"/>
        <v>28.756877214179486</v>
      </c>
      <c r="F127" s="429">
        <f t="shared" si="47"/>
        <v>28.756877214179486</v>
      </c>
      <c r="G127" s="429">
        <f t="shared" si="47"/>
        <v>28.756877214179486</v>
      </c>
      <c r="H127" s="429">
        <f t="shared" si="47"/>
        <v>28.756877214179486</v>
      </c>
      <c r="I127" s="429">
        <f t="shared" si="47"/>
        <v>28.756877214179486</v>
      </c>
      <c r="J127" s="429">
        <f t="shared" si="47"/>
        <v>28.756877214179486</v>
      </c>
      <c r="K127" s="429">
        <f t="shared" si="47"/>
        <v>28.756877214179486</v>
      </c>
      <c r="L127" s="429">
        <f t="shared" si="47"/>
        <v>48.236878102324646</v>
      </c>
      <c r="M127" s="429">
        <f t="shared" si="47"/>
        <v>12.794047695465137</v>
      </c>
      <c r="N127" s="429">
        <f t="shared" si="47"/>
        <v>12.794047695465137</v>
      </c>
      <c r="O127" s="429">
        <f t="shared" si="47"/>
        <v>12.794047695465137</v>
      </c>
      <c r="P127" s="429">
        <f t="shared" si="47"/>
        <v>21.622455956093816</v>
      </c>
      <c r="Q127" s="767">
        <f t="shared" si="47"/>
        <v>47.828906886614</v>
      </c>
    </row>
    <row r="128" spans="1:17" ht="15.75" thickBot="1" x14ac:dyDescent="0.3">
      <c r="A128" s="763">
        <v>2041</v>
      </c>
      <c r="B128" s="775">
        <f t="shared" si="47"/>
        <v>51.732572852373167</v>
      </c>
      <c r="C128" s="775">
        <f t="shared" si="47"/>
        <v>51.732572852373167</v>
      </c>
      <c r="D128" s="775">
        <f t="shared" si="47"/>
        <v>56.890602342647881</v>
      </c>
      <c r="E128" s="775">
        <f t="shared" si="47"/>
        <v>26.025336339065195</v>
      </c>
      <c r="F128" s="775">
        <f t="shared" si="47"/>
        <v>26.025336339065195</v>
      </c>
      <c r="G128" s="775">
        <f t="shared" si="47"/>
        <v>26.025336339065195</v>
      </c>
      <c r="H128" s="775">
        <f t="shared" si="47"/>
        <v>26.025336339065195</v>
      </c>
      <c r="I128" s="775">
        <f t="shared" si="47"/>
        <v>26.025336339065195</v>
      </c>
      <c r="J128" s="775">
        <f t="shared" si="47"/>
        <v>26.025336339065195</v>
      </c>
      <c r="K128" s="775">
        <f t="shared" si="47"/>
        <v>26.025336339065195</v>
      </c>
      <c r="L128" s="775">
        <f t="shared" si="47"/>
        <v>45.655685146092026</v>
      </c>
      <c r="M128" s="775">
        <f t="shared" si="47"/>
        <v>10.89152065140204</v>
      </c>
      <c r="N128" s="775">
        <f t="shared" si="47"/>
        <v>10.89152065140204</v>
      </c>
      <c r="O128" s="775">
        <f t="shared" si="47"/>
        <v>10.89152065140204</v>
      </c>
      <c r="P128" s="775">
        <f t="shared" si="47"/>
        <v>18.817676629300315</v>
      </c>
      <c r="Q128" s="776">
        <f t="shared" si="47"/>
        <v>44.978027020422822</v>
      </c>
    </row>
    <row r="130" spans="1:17" ht="15.75" thickBot="1" x14ac:dyDescent="0.3">
      <c r="A130" s="902" t="s">
        <v>625</v>
      </c>
      <c r="B130" s="902"/>
      <c r="C130" s="902"/>
      <c r="D130" s="902"/>
      <c r="E130" s="902"/>
      <c r="F130" s="902"/>
      <c r="G130" s="902"/>
      <c r="H130" s="902"/>
      <c r="I130" s="902"/>
      <c r="J130" s="902"/>
      <c r="K130" s="902"/>
      <c r="L130" s="902"/>
      <c r="M130" s="902"/>
      <c r="N130" s="902"/>
      <c r="O130" s="902"/>
      <c r="P130" s="902"/>
      <c r="Q130" s="902"/>
    </row>
    <row r="131" spans="1:17" x14ac:dyDescent="0.25">
      <c r="A131" s="787">
        <v>2022</v>
      </c>
      <c r="B131" s="788">
        <f>B$4/B109</f>
        <v>2.3443296746148909E-3</v>
      </c>
      <c r="C131" s="789">
        <f t="shared" ref="C131:Q131" si="48">C$4/C109</f>
        <v>4.0700167962064082E-3</v>
      </c>
      <c r="D131" s="789">
        <f t="shared" si="48"/>
        <v>5.7310511477440393E-3</v>
      </c>
      <c r="E131" s="789">
        <f t="shared" si="48"/>
        <v>4.147456694809485E-3</v>
      </c>
      <c r="F131" s="789">
        <f t="shared" si="48"/>
        <v>7.7640389326833559E-3</v>
      </c>
      <c r="G131" s="789">
        <f t="shared" si="48"/>
        <v>4.147456694809485E-3</v>
      </c>
      <c r="H131" s="789">
        <f t="shared" si="48"/>
        <v>5.8396190262917551E-3</v>
      </c>
      <c r="I131" s="789">
        <f t="shared" si="48"/>
        <v>2.3225757490933112E-4</v>
      </c>
      <c r="J131" s="789">
        <f t="shared" si="48"/>
        <v>3.9151991199001535E-3</v>
      </c>
      <c r="K131" s="789">
        <f t="shared" si="48"/>
        <v>2.3225757490933112E-4</v>
      </c>
      <c r="L131" s="789">
        <f t="shared" si="48"/>
        <v>8.6239044747932966E-3</v>
      </c>
      <c r="M131" s="789">
        <f t="shared" si="48"/>
        <v>4.138114827213369E-3</v>
      </c>
      <c r="N131" s="789">
        <f t="shared" si="48"/>
        <v>1.0659783794901637E-2</v>
      </c>
      <c r="O131" s="789">
        <f t="shared" si="48"/>
        <v>4.138114827213369E-3</v>
      </c>
      <c r="P131" s="789">
        <f t="shared" si="48"/>
        <v>1.4415967348457813E-2</v>
      </c>
      <c r="Q131" s="790">
        <f t="shared" si="48"/>
        <v>3.6649227630717405E-3</v>
      </c>
    </row>
    <row r="132" spans="1:17" x14ac:dyDescent="0.25">
      <c r="A132" s="791">
        <v>2023</v>
      </c>
      <c r="B132" s="792">
        <f t="shared" ref="B132:Q147" si="49">B$4/B110</f>
        <v>2.3474137791957201E-3</v>
      </c>
      <c r="C132" s="793">
        <f t="shared" si="49"/>
        <v>4.0753711444370148E-3</v>
      </c>
      <c r="D132" s="793">
        <f t="shared" si="49"/>
        <v>5.7376286100202728E-3</v>
      </c>
      <c r="E132" s="793">
        <f t="shared" si="49"/>
        <v>4.1821299439956834E-3</v>
      </c>
      <c r="F132" s="793">
        <f t="shared" si="49"/>
        <v>7.8289472551599185E-3</v>
      </c>
      <c r="G132" s="793">
        <f t="shared" si="49"/>
        <v>4.1821299439956834E-3</v>
      </c>
      <c r="H132" s="793">
        <f t="shared" si="49"/>
        <v>5.8884389611459217E-3</v>
      </c>
      <c r="I132" s="793">
        <f t="shared" si="49"/>
        <v>2.3419927686375822E-4</v>
      </c>
      <c r="J132" s="793">
        <f t="shared" si="49"/>
        <v>3.9479306671319249E-3</v>
      </c>
      <c r="K132" s="793">
        <f t="shared" si="49"/>
        <v>2.3419927686375822E-4</v>
      </c>
      <c r="L132" s="793">
        <f t="shared" si="49"/>
        <v>8.6452917216133483E-3</v>
      </c>
      <c r="M132" s="793">
        <f t="shared" si="49"/>
        <v>4.186652890979011E-3</v>
      </c>
      <c r="N132" s="793">
        <f t="shared" si="49"/>
        <v>1.0784817847161931E-2</v>
      </c>
      <c r="O132" s="793">
        <f t="shared" si="49"/>
        <v>4.186652890979011E-3</v>
      </c>
      <c r="P132" s="793">
        <f t="shared" si="49"/>
        <v>1.4497354638997699E-2</v>
      </c>
      <c r="Q132" s="794">
        <f t="shared" si="49"/>
        <v>3.6712243391279057E-3</v>
      </c>
    </row>
    <row r="133" spans="1:17" x14ac:dyDescent="0.25">
      <c r="A133" s="791">
        <v>2024</v>
      </c>
      <c r="B133" s="792">
        <f t="shared" si="49"/>
        <v>2.3515990103726114E-3</v>
      </c>
      <c r="C133" s="793">
        <f t="shared" si="49"/>
        <v>4.082637170785784E-3</v>
      </c>
      <c r="D133" s="793">
        <f t="shared" si="49"/>
        <v>5.7462185051069588E-3</v>
      </c>
      <c r="E133" s="793">
        <f t="shared" si="49"/>
        <v>4.2273404057316501E-3</v>
      </c>
      <c r="F133" s="793">
        <f t="shared" si="49"/>
        <v>7.913581239529649E-3</v>
      </c>
      <c r="G133" s="793">
        <f t="shared" si="49"/>
        <v>4.2273404057316501E-3</v>
      </c>
      <c r="H133" s="793">
        <f t="shared" si="49"/>
        <v>5.9520952912701635E-3</v>
      </c>
      <c r="I133" s="793">
        <f t="shared" si="49"/>
        <v>2.3673106272097236E-4</v>
      </c>
      <c r="J133" s="793">
        <f t="shared" si="49"/>
        <v>3.990609343010678E-3</v>
      </c>
      <c r="K133" s="793">
        <f t="shared" si="49"/>
        <v>2.3673106272097236E-4</v>
      </c>
      <c r="L133" s="793">
        <f t="shared" si="49"/>
        <v>8.6734614276479695E-3</v>
      </c>
      <c r="M133" s="793">
        <f t="shared" si="49"/>
        <v>4.2575431094509925E-3</v>
      </c>
      <c r="N133" s="793">
        <f t="shared" si="49"/>
        <v>1.0967431049945756E-2</v>
      </c>
      <c r="O133" s="793">
        <f t="shared" si="49"/>
        <v>4.2575431094509925E-3</v>
      </c>
      <c r="P133" s="793">
        <f t="shared" si="49"/>
        <v>1.4617099367092726E-2</v>
      </c>
      <c r="Q133" s="794">
        <f t="shared" si="49"/>
        <v>3.6799952244998156E-3</v>
      </c>
    </row>
    <row r="134" spans="1:17" x14ac:dyDescent="0.25">
      <c r="A134" s="791">
        <v>2025</v>
      </c>
      <c r="B134" s="792">
        <f t="shared" si="49"/>
        <v>2.3571774682241355E-3</v>
      </c>
      <c r="C134" s="793">
        <f t="shared" si="49"/>
        <v>4.0923219934446801E-3</v>
      </c>
      <c r="D134" s="793">
        <f t="shared" si="49"/>
        <v>5.7572825070914026E-3</v>
      </c>
      <c r="E134" s="793">
        <f t="shared" si="49"/>
        <v>4.2854900604271506E-3</v>
      </c>
      <c r="F134" s="793">
        <f t="shared" si="49"/>
        <v>8.0224373931196257E-3</v>
      </c>
      <c r="G134" s="793">
        <f t="shared" si="49"/>
        <v>4.2854900604271506E-3</v>
      </c>
      <c r="H134" s="793">
        <f t="shared" si="49"/>
        <v>6.0339700050814279E-3</v>
      </c>
      <c r="I134" s="793">
        <f t="shared" si="49"/>
        <v>2.3998744338392039E-4</v>
      </c>
      <c r="J134" s="793">
        <f t="shared" si="49"/>
        <v>4.0455026170432302E-3</v>
      </c>
      <c r="K134" s="793">
        <f t="shared" si="49"/>
        <v>2.3998744338392039E-4</v>
      </c>
      <c r="L134" s="793">
        <f t="shared" si="49"/>
        <v>8.7100231153084684E-3</v>
      </c>
      <c r="M134" s="793">
        <f t="shared" si="49"/>
        <v>4.3582972017683352E-3</v>
      </c>
      <c r="N134" s="793">
        <f t="shared" si="49"/>
        <v>1.1226973591755231E-2</v>
      </c>
      <c r="O134" s="793">
        <f t="shared" si="49"/>
        <v>4.3582972017683352E-3</v>
      </c>
      <c r="P134" s="793">
        <f t="shared" si="49"/>
        <v>1.4788369811436683E-2</v>
      </c>
      <c r="Q134" s="794">
        <f t="shared" si="49"/>
        <v>3.6919499623658623E-3</v>
      </c>
    </row>
    <row r="135" spans="1:17" x14ac:dyDescent="0.25">
      <c r="A135" s="791">
        <v>2026</v>
      </c>
      <c r="B135" s="792">
        <f t="shared" si="49"/>
        <v>2.3644952314104805E-3</v>
      </c>
      <c r="C135" s="793">
        <f t="shared" si="49"/>
        <v>4.1050264434209739E-3</v>
      </c>
      <c r="D135" s="793">
        <f t="shared" si="49"/>
        <v>5.7713566728743561E-3</v>
      </c>
      <c r="E135" s="793">
        <f t="shared" si="49"/>
        <v>4.3593655519907236E-3</v>
      </c>
      <c r="F135" s="793">
        <f t="shared" si="49"/>
        <v>8.1607323133266341E-3</v>
      </c>
      <c r="G135" s="793">
        <f t="shared" si="49"/>
        <v>4.3593655519907236E-3</v>
      </c>
      <c r="H135" s="793">
        <f t="shared" si="49"/>
        <v>6.1379866972029384E-3</v>
      </c>
      <c r="I135" s="793">
        <f t="shared" si="49"/>
        <v>2.4412447091148046E-4</v>
      </c>
      <c r="J135" s="793">
        <f t="shared" si="49"/>
        <v>4.1152410810792427E-3</v>
      </c>
      <c r="K135" s="793">
        <f t="shared" si="49"/>
        <v>2.4412447091148046E-4</v>
      </c>
      <c r="L135" s="793">
        <f t="shared" si="49"/>
        <v>8.7568540683595104E-3</v>
      </c>
      <c r="M135" s="793">
        <f t="shared" si="49"/>
        <v>4.4981581679828632E-3</v>
      </c>
      <c r="N135" s="793">
        <f t="shared" si="49"/>
        <v>1.1587255440723854E-2</v>
      </c>
      <c r="O135" s="793">
        <f t="shared" si="49"/>
        <v>4.4981581679828632E-3</v>
      </c>
      <c r="P135" s="793">
        <f t="shared" si="49"/>
        <v>1.5027429780754737E-2</v>
      </c>
      <c r="Q135" s="794">
        <f t="shared" si="49"/>
        <v>3.7079463611493662E-3</v>
      </c>
    </row>
    <row r="136" spans="1:17" x14ac:dyDescent="0.25">
      <c r="A136" s="791">
        <v>2027</v>
      </c>
      <c r="B136" s="792">
        <f t="shared" si="49"/>
        <v>2.3739584925396452E-3</v>
      </c>
      <c r="C136" s="793">
        <f t="shared" si="49"/>
        <v>4.1214557162146627E-3</v>
      </c>
      <c r="D136" s="793">
        <f t="shared" si="49"/>
        <v>5.7890588671878239E-3</v>
      </c>
      <c r="E136" s="793">
        <f t="shared" si="49"/>
        <v>4.4521763656292269E-3</v>
      </c>
      <c r="F136" s="793">
        <f t="shared" si="49"/>
        <v>8.3344741564579123E-3</v>
      </c>
      <c r="G136" s="793">
        <f t="shared" si="49"/>
        <v>4.4521763656292269E-3</v>
      </c>
      <c r="H136" s="793">
        <f t="shared" si="49"/>
        <v>6.2686643228059506E-3</v>
      </c>
      <c r="I136" s="793">
        <f t="shared" si="49"/>
        <v>2.4932187647523662E-4</v>
      </c>
      <c r="J136" s="793">
        <f t="shared" si="49"/>
        <v>4.2028544891539897E-3</v>
      </c>
      <c r="K136" s="793">
        <f t="shared" si="49"/>
        <v>2.4932187647523662E-4</v>
      </c>
      <c r="L136" s="793">
        <f t="shared" si="49"/>
        <v>8.8161268857881395E-3</v>
      </c>
      <c r="M136" s="793">
        <f t="shared" si="49"/>
        <v>4.6883423744211294E-3</v>
      </c>
      <c r="N136" s="793">
        <f t="shared" si="49"/>
        <v>1.2077169956508829E-2</v>
      </c>
      <c r="O136" s="793">
        <f t="shared" si="49"/>
        <v>4.6883423744211294E-3</v>
      </c>
      <c r="P136" s="793">
        <f t="shared" si="49"/>
        <v>1.5354079497529032E-2</v>
      </c>
      <c r="Q136" s="794">
        <f t="shared" si="49"/>
        <v>3.7290030784008833E-3</v>
      </c>
    </row>
    <row r="137" spans="1:17" x14ac:dyDescent="0.25">
      <c r="A137" s="791">
        <v>2028</v>
      </c>
      <c r="B137" s="792">
        <f t="shared" si="49"/>
        <v>2.3860400025098915E-3</v>
      </c>
      <c r="C137" s="793">
        <f t="shared" si="49"/>
        <v>4.1424305599130065E-3</v>
      </c>
      <c r="D137" s="793">
        <f t="shared" si="49"/>
        <v>5.811096518159144E-3</v>
      </c>
      <c r="E137" s="793">
        <f t="shared" si="49"/>
        <v>4.5675946959678384E-3</v>
      </c>
      <c r="F137" s="793">
        <f t="shared" si="49"/>
        <v>8.5505372708517945E-3</v>
      </c>
      <c r="G137" s="793">
        <f t="shared" si="49"/>
        <v>4.5675946959678384E-3</v>
      </c>
      <c r="H137" s="793">
        <f t="shared" si="49"/>
        <v>6.4311733319227168E-3</v>
      </c>
      <c r="I137" s="793">
        <f t="shared" si="49"/>
        <v>2.5578530297419892E-4</v>
      </c>
      <c r="J137" s="793">
        <f t="shared" si="49"/>
        <v>4.3118093929936391E-3</v>
      </c>
      <c r="K137" s="793">
        <f t="shared" si="49"/>
        <v>2.5578530297419892E-4</v>
      </c>
      <c r="L137" s="793">
        <f t="shared" si="49"/>
        <v>8.890338298343535E-3</v>
      </c>
      <c r="M137" s="793">
        <f t="shared" si="49"/>
        <v>4.9422964562540342E-3</v>
      </c>
      <c r="N137" s="793">
        <f t="shared" si="49"/>
        <v>1.2731355671310391E-2</v>
      </c>
      <c r="O137" s="793">
        <f t="shared" si="49"/>
        <v>4.9422964562540342E-3</v>
      </c>
      <c r="P137" s="793">
        <f t="shared" si="49"/>
        <v>1.5792123935042406E-2</v>
      </c>
      <c r="Q137" s="794">
        <f t="shared" si="49"/>
        <v>3.7563181568439664E-3</v>
      </c>
    </row>
    <row r="138" spans="1:17" x14ac:dyDescent="0.25">
      <c r="A138" s="791">
        <v>2029</v>
      </c>
      <c r="B138" s="792">
        <f t="shared" si="49"/>
        <v>2.4012858218746885E-3</v>
      </c>
      <c r="C138" s="793">
        <f t="shared" si="49"/>
        <v>4.1688989963102234E-3</v>
      </c>
      <c r="D138" s="793">
        <f t="shared" si="49"/>
        <v>5.8382747015626587E-3</v>
      </c>
      <c r="E138" s="793">
        <f t="shared" si="49"/>
        <v>4.7097969960352365E-3</v>
      </c>
      <c r="F138" s="793">
        <f t="shared" si="49"/>
        <v>8.8167399765779631E-3</v>
      </c>
      <c r="G138" s="793">
        <f t="shared" si="49"/>
        <v>4.7097969960352365E-3</v>
      </c>
      <c r="H138" s="793">
        <f t="shared" si="49"/>
        <v>6.6313941704176137E-3</v>
      </c>
      <c r="I138" s="793">
        <f t="shared" si="49"/>
        <v>2.6374863177797321E-4</v>
      </c>
      <c r="J138" s="793">
        <f t="shared" si="49"/>
        <v>4.4460483642572634E-3</v>
      </c>
      <c r="K138" s="793">
        <f t="shared" si="49"/>
        <v>2.6374863177797321E-4</v>
      </c>
      <c r="L138" s="793">
        <f t="shared" si="49"/>
        <v>8.9823392404486668E-3</v>
      </c>
      <c r="M138" s="793">
        <f t="shared" si="49"/>
        <v>5.2759689246228677E-3</v>
      </c>
      <c r="N138" s="793">
        <f t="shared" si="49"/>
        <v>1.3590895949828506E-2</v>
      </c>
      <c r="O138" s="793">
        <f t="shared" si="49"/>
        <v>5.2759689246228677E-3</v>
      </c>
      <c r="P138" s="793">
        <f t="shared" si="49"/>
        <v>1.6369868395619113E-2</v>
      </c>
      <c r="Q138" s="794">
        <f t="shared" si="49"/>
        <v>3.791288506134968E-3</v>
      </c>
    </row>
    <row r="139" spans="1:17" x14ac:dyDescent="0.25">
      <c r="A139" s="791">
        <v>2030</v>
      </c>
      <c r="B139" s="792">
        <f t="shared" si="49"/>
        <v>2.4203223773884321E-3</v>
      </c>
      <c r="C139" s="793">
        <f t="shared" si="49"/>
        <v>4.2019485718549172E-3</v>
      </c>
      <c r="D139" s="793">
        <f t="shared" si="49"/>
        <v>5.8715045519955843E-3</v>
      </c>
      <c r="E139" s="793">
        <f t="shared" si="49"/>
        <v>4.8835071981411619E-3</v>
      </c>
      <c r="F139" s="793">
        <f t="shared" si="49"/>
        <v>9.1419254749202546E-3</v>
      </c>
      <c r="G139" s="793">
        <f t="shared" si="49"/>
        <v>4.8835071981411619E-3</v>
      </c>
      <c r="H139" s="793">
        <f t="shared" si="49"/>
        <v>6.8759781349827563E-3</v>
      </c>
      <c r="I139" s="793">
        <f t="shared" si="49"/>
        <v>2.73476403095905E-4</v>
      </c>
      <c r="J139" s="793">
        <f t="shared" si="49"/>
        <v>4.6100307950452564E-3</v>
      </c>
      <c r="K139" s="793">
        <f t="shared" si="49"/>
        <v>2.73476403095905E-4</v>
      </c>
      <c r="L139" s="793">
        <f t="shared" si="49"/>
        <v>9.0953661705691774E-3</v>
      </c>
      <c r="M139" s="793">
        <f t="shared" si="49"/>
        <v>5.7080963733647915E-3</v>
      </c>
      <c r="N139" s="793">
        <f t="shared" si="49"/>
        <v>1.4704056257787701E-2</v>
      </c>
      <c r="O139" s="793">
        <f t="shared" si="49"/>
        <v>5.7080963733647915E-3</v>
      </c>
      <c r="P139" s="793">
        <f t="shared" si="49"/>
        <v>1.7120641132652176E-2</v>
      </c>
      <c r="Q139" s="794">
        <f t="shared" si="49"/>
        <v>3.8355303242823824E-3</v>
      </c>
    </row>
    <row r="140" spans="1:17" x14ac:dyDescent="0.25">
      <c r="A140" s="791">
        <v>2031</v>
      </c>
      <c r="B140" s="792">
        <f t="shared" si="49"/>
        <v>2.4438638219917057E-3</v>
      </c>
      <c r="C140" s="793">
        <f t="shared" si="49"/>
        <v>4.2428191354022676E-3</v>
      </c>
      <c r="D140" s="793">
        <f t="shared" si="49"/>
        <v>5.9118119993011925E-3</v>
      </c>
      <c r="E140" s="793">
        <f t="shared" si="49"/>
        <v>5.0940415981113969E-3</v>
      </c>
      <c r="F140" s="793">
        <f t="shared" si="49"/>
        <v>9.5360458716645339E-3</v>
      </c>
      <c r="G140" s="793">
        <f t="shared" si="49"/>
        <v>5.0940415981113969E-3</v>
      </c>
      <c r="H140" s="793">
        <f t="shared" si="49"/>
        <v>7.1724105701408466E-3</v>
      </c>
      <c r="I140" s="793">
        <f t="shared" si="49"/>
        <v>2.8526632949423816E-4</v>
      </c>
      <c r="J140" s="793">
        <f t="shared" si="49"/>
        <v>4.8087752686171584E-3</v>
      </c>
      <c r="K140" s="793">
        <f t="shared" si="49"/>
        <v>2.8526632949423816E-4</v>
      </c>
      <c r="L140" s="793">
        <f t="shared" si="49"/>
        <v>9.2330736334726542E-3</v>
      </c>
      <c r="M140" s="793">
        <f t="shared" si="49"/>
        <v>6.2605041871345293E-3</v>
      </c>
      <c r="N140" s="793">
        <f t="shared" si="49"/>
        <v>1.6127058786058548E-2</v>
      </c>
      <c r="O140" s="793">
        <f t="shared" si="49"/>
        <v>6.2605041871345293E-3</v>
      </c>
      <c r="P140" s="793">
        <f t="shared" si="49"/>
        <v>1.8083342831893383E-2</v>
      </c>
      <c r="Q140" s="794">
        <f t="shared" si="49"/>
        <v>3.8909004530226173E-3</v>
      </c>
    </row>
    <row r="141" spans="1:17" x14ac:dyDescent="0.25">
      <c r="A141" s="791">
        <v>2032</v>
      </c>
      <c r="B141" s="792">
        <f t="shared" si="49"/>
        <v>2.4727196965853983E-3</v>
      </c>
      <c r="C141" s="793">
        <f t="shared" si="49"/>
        <v>4.2929161399052054E-3</v>
      </c>
      <c r="D141" s="793">
        <f t="shared" si="49"/>
        <v>5.9603468286411228E-3</v>
      </c>
      <c r="E141" s="793">
        <f t="shared" si="49"/>
        <v>5.3473553947441521E-3</v>
      </c>
      <c r="F141" s="793">
        <f t="shared" si="49"/>
        <v>1.0010249298961053E-2</v>
      </c>
      <c r="G141" s="793">
        <f t="shared" si="49"/>
        <v>5.3473553947441521E-3</v>
      </c>
      <c r="H141" s="793">
        <f t="shared" si="49"/>
        <v>7.5290763957997662E-3</v>
      </c>
      <c r="I141" s="793">
        <f t="shared" si="49"/>
        <v>2.9945190210567245E-4</v>
      </c>
      <c r="J141" s="793">
        <f t="shared" si="49"/>
        <v>5.0479034926384798E-3</v>
      </c>
      <c r="K141" s="793">
        <f t="shared" si="49"/>
        <v>2.9945190210567245E-4</v>
      </c>
      <c r="L141" s="793">
        <f t="shared" si="49"/>
        <v>9.3995680581272674E-3</v>
      </c>
      <c r="M141" s="793">
        <f t="shared" si="49"/>
        <v>6.9584216586927577E-3</v>
      </c>
      <c r="N141" s="793">
        <f t="shared" si="49"/>
        <v>1.7924894192792543E-2</v>
      </c>
      <c r="O141" s="793">
        <f t="shared" si="49"/>
        <v>6.9584216586927577E-3</v>
      </c>
      <c r="P141" s="793">
        <f t="shared" si="49"/>
        <v>1.9303022778859581E-2</v>
      </c>
      <c r="Q141" s="794">
        <f t="shared" si="49"/>
        <v>3.9595186617636989E-3</v>
      </c>
    </row>
    <row r="142" spans="1:17" x14ac:dyDescent="0.25">
      <c r="A142" s="791">
        <v>2033</v>
      </c>
      <c r="B142" s="792">
        <f t="shared" si="49"/>
        <v>2.5078028920249903E-3</v>
      </c>
      <c r="C142" s="793">
        <f t="shared" si="49"/>
        <v>4.3538244653211645E-3</v>
      </c>
      <c r="D142" s="793">
        <f t="shared" si="49"/>
        <v>6.0183920626906877E-3</v>
      </c>
      <c r="E142" s="793">
        <f t="shared" si="49"/>
        <v>5.6500908767169048E-3</v>
      </c>
      <c r="F142" s="793">
        <f t="shared" si="49"/>
        <v>1.0576970121214046E-2</v>
      </c>
      <c r="G142" s="793">
        <f t="shared" si="49"/>
        <v>5.6500908767169048E-3</v>
      </c>
      <c r="H142" s="793">
        <f t="shared" si="49"/>
        <v>7.9553279544174009E-3</v>
      </c>
      <c r="I142" s="793">
        <f t="shared" si="49"/>
        <v>3.164050890961466E-4</v>
      </c>
      <c r="J142" s="793">
        <f t="shared" si="49"/>
        <v>5.3336857876207571E-3</v>
      </c>
      <c r="K142" s="793">
        <f t="shared" si="49"/>
        <v>3.164050890961466E-4</v>
      </c>
      <c r="L142" s="793">
        <f t="shared" si="49"/>
        <v>9.599442785277041E-3</v>
      </c>
      <c r="M142" s="793">
        <f t="shared" si="49"/>
        <v>7.8308114284511825E-3</v>
      </c>
      <c r="N142" s="793">
        <f t="shared" si="49"/>
        <v>2.0172170239690247E-2</v>
      </c>
      <c r="O142" s="793">
        <f t="shared" si="49"/>
        <v>7.8308114284511825E-3</v>
      </c>
      <c r="P142" s="793">
        <f t="shared" si="49"/>
        <v>2.0831481549324422E-2</v>
      </c>
      <c r="Q142" s="794">
        <f t="shared" si="49"/>
        <v>4.043790854991635E-3</v>
      </c>
    </row>
    <row r="143" spans="1:17" x14ac:dyDescent="0.25">
      <c r="A143" s="791">
        <v>2034</v>
      </c>
      <c r="B143" s="792">
        <f t="shared" si="49"/>
        <v>2.5501379098409609E-3</v>
      </c>
      <c r="C143" s="793">
        <f t="shared" si="49"/>
        <v>4.4273227601405582E-3</v>
      </c>
      <c r="D143" s="793">
        <f t="shared" si="49"/>
        <v>6.0873736644971128E-3</v>
      </c>
      <c r="E143" s="793">
        <f t="shared" si="49"/>
        <v>6.0096272495078389E-3</v>
      </c>
      <c r="F143" s="793">
        <f t="shared" si="49"/>
        <v>1.1250022211078674E-2</v>
      </c>
      <c r="G143" s="793">
        <f t="shared" si="49"/>
        <v>6.0096272495078389E-3</v>
      </c>
      <c r="H143" s="793">
        <f t="shared" si="49"/>
        <v>8.4615551673070371E-3</v>
      </c>
      <c r="I143" s="793">
        <f t="shared" si="49"/>
        <v>3.3653912597243893E-4</v>
      </c>
      <c r="J143" s="793">
        <f t="shared" si="49"/>
        <v>5.6730881235353995E-3</v>
      </c>
      <c r="K143" s="793">
        <f t="shared" si="49"/>
        <v>3.3653912597243893E-4</v>
      </c>
      <c r="L143" s="793">
        <f t="shared" si="49"/>
        <v>9.8378143189951327E-3</v>
      </c>
      <c r="M143" s="793">
        <f t="shared" si="49"/>
        <v>8.9107131641301737E-3</v>
      </c>
      <c r="N143" s="793">
        <f t="shared" si="49"/>
        <v>2.2953997110799325E-2</v>
      </c>
      <c r="O143" s="793">
        <f t="shared" si="49"/>
        <v>8.9107131641301737E-3</v>
      </c>
      <c r="P143" s="793">
        <f t="shared" si="49"/>
        <v>2.2727900068914501E-2</v>
      </c>
      <c r="Q143" s="794">
        <f t="shared" si="49"/>
        <v>4.1464331982903934E-3</v>
      </c>
    </row>
    <row r="144" spans="1:17" x14ac:dyDescent="0.25">
      <c r="A144" s="791">
        <v>2035</v>
      </c>
      <c r="B144" s="792">
        <f t="shared" si="49"/>
        <v>2.6008694202593824E-3</v>
      </c>
      <c r="C144" s="793">
        <f t="shared" si="49"/>
        <v>4.5153982990614279E-3</v>
      </c>
      <c r="D144" s="793">
        <f t="shared" si="49"/>
        <v>6.1688705596015551E-3</v>
      </c>
      <c r="E144" s="793">
        <f t="shared" si="49"/>
        <v>6.4341320952048834E-3</v>
      </c>
      <c r="F144" s="793">
        <f t="shared" si="49"/>
        <v>1.2044695282223541E-2</v>
      </c>
      <c r="G144" s="793">
        <f t="shared" si="49"/>
        <v>6.4341320952048834E-3</v>
      </c>
      <c r="H144" s="793">
        <f t="shared" si="49"/>
        <v>9.0592579900484749E-3</v>
      </c>
      <c r="I144" s="793">
        <f t="shared" si="49"/>
        <v>3.6031139733147337E-4</v>
      </c>
      <c r="J144" s="793">
        <f t="shared" si="49"/>
        <v>6.073820697873409E-3</v>
      </c>
      <c r="K144" s="793">
        <f t="shared" si="49"/>
        <v>3.6031139733147337E-4</v>
      </c>
      <c r="L144" s="793">
        <f t="shared" si="49"/>
        <v>1.0120359796759159E-2</v>
      </c>
      <c r="M144" s="793">
        <f t="shared" si="49"/>
        <v>1.0235601402677832E-2</v>
      </c>
      <c r="N144" s="793">
        <f t="shared" si="49"/>
        <v>2.6366909213298095E-2</v>
      </c>
      <c r="O144" s="793">
        <f t="shared" si="49"/>
        <v>1.0235601402677832E-2</v>
      </c>
      <c r="P144" s="793">
        <f t="shared" si="49"/>
        <v>2.5059494895970161E-2</v>
      </c>
      <c r="Q144" s="794">
        <f t="shared" si="49"/>
        <v>4.270497158359348E-3</v>
      </c>
    </row>
    <row r="145" spans="1:18" x14ac:dyDescent="0.25">
      <c r="A145" s="791">
        <v>2036</v>
      </c>
      <c r="B145" s="792">
        <f t="shared" si="49"/>
        <v>2.6612711161593007E-3</v>
      </c>
      <c r="C145" s="793">
        <f t="shared" si="49"/>
        <v>4.6202623544432308E-3</v>
      </c>
      <c r="D145" s="793">
        <f t="shared" si="49"/>
        <v>6.2646249760819374E-3</v>
      </c>
      <c r="E145" s="793">
        <f t="shared" si="49"/>
        <v>6.9326144583605346E-3</v>
      </c>
      <c r="F145" s="793">
        <f t="shared" si="49"/>
        <v>1.297785426605092E-2</v>
      </c>
      <c r="G145" s="793">
        <f t="shared" si="49"/>
        <v>6.9326144583605346E-3</v>
      </c>
      <c r="H145" s="793">
        <f t="shared" si="49"/>
        <v>9.7611211573716324E-3</v>
      </c>
      <c r="I145" s="793">
        <f t="shared" si="49"/>
        <v>3.8822640966818981E-4</v>
      </c>
      <c r="J145" s="793">
        <f t="shared" si="49"/>
        <v>6.5443880486923435E-3</v>
      </c>
      <c r="K145" s="793">
        <f t="shared" si="49"/>
        <v>3.8822640966818981E-4</v>
      </c>
      <c r="L145" s="793">
        <f t="shared" si="49"/>
        <v>1.0453355672816501E-2</v>
      </c>
      <c r="M145" s="793">
        <f t="shared" si="49"/>
        <v>1.1847757480485945E-2</v>
      </c>
      <c r="N145" s="793">
        <f t="shared" si="49"/>
        <v>3.051982326973179E-2</v>
      </c>
      <c r="O145" s="793">
        <f t="shared" si="49"/>
        <v>1.1847757480485945E-2</v>
      </c>
      <c r="P145" s="793">
        <f t="shared" si="49"/>
        <v>2.7902199589193072E-2</v>
      </c>
      <c r="Q145" s="794">
        <f t="shared" si="49"/>
        <v>4.4193954526246153E-3</v>
      </c>
    </row>
    <row r="146" spans="1:18" x14ac:dyDescent="0.25">
      <c r="A146" s="791">
        <v>2037</v>
      </c>
      <c r="B146" s="792">
        <f t="shared" si="49"/>
        <v>2.7327548616609592E-3</v>
      </c>
      <c r="C146" s="793">
        <f t="shared" si="49"/>
        <v>4.744366079272499E-3</v>
      </c>
      <c r="D146" s="793">
        <f t="shared" si="49"/>
        <v>6.3765531012257631E-3</v>
      </c>
      <c r="E146" s="793">
        <f t="shared" si="49"/>
        <v>7.5149795513151591E-3</v>
      </c>
      <c r="F146" s="793">
        <f t="shared" si="49"/>
        <v>1.4068041720061977E-2</v>
      </c>
      <c r="G146" s="793">
        <f t="shared" si="49"/>
        <v>7.5149795513151591E-3</v>
      </c>
      <c r="H146" s="793">
        <f t="shared" si="49"/>
        <v>1.0581091208251743E-2</v>
      </c>
      <c r="I146" s="793">
        <f t="shared" si="49"/>
        <v>4.208388548736488E-4</v>
      </c>
      <c r="J146" s="793">
        <f t="shared" si="49"/>
        <v>7.0941406964415091E-3</v>
      </c>
      <c r="K146" s="793">
        <f t="shared" si="49"/>
        <v>4.208388548736488E-4</v>
      </c>
      <c r="L146" s="793">
        <f t="shared" si="49"/>
        <v>1.0843717609814518E-2</v>
      </c>
      <c r="M146" s="793">
        <f t="shared" si="49"/>
        <v>1.3794655481472063E-2</v>
      </c>
      <c r="N146" s="793">
        <f t="shared" si="49"/>
        <v>3.5535032520272028E-2</v>
      </c>
      <c r="O146" s="793">
        <f t="shared" si="49"/>
        <v>1.3794655481472063E-2</v>
      </c>
      <c r="P146" s="793">
        <f t="shared" si="49"/>
        <v>3.1341372028289502E-2</v>
      </c>
      <c r="Q146" s="794">
        <f t="shared" si="49"/>
        <v>4.5969289042353664E-3</v>
      </c>
    </row>
    <row r="147" spans="1:18" x14ac:dyDescent="0.25">
      <c r="A147" s="791">
        <v>2038</v>
      </c>
      <c r="B147" s="792">
        <f t="shared" si="49"/>
        <v>2.8168801340919853E-3</v>
      </c>
      <c r="C147" s="793">
        <f t="shared" si="49"/>
        <v>4.8904168994652521E-3</v>
      </c>
      <c r="D147" s="793">
        <f t="shared" si="49"/>
        <v>6.5067560535904435E-3</v>
      </c>
      <c r="E147" s="793">
        <f t="shared" si="49"/>
        <v>8.1920850726571234E-3</v>
      </c>
      <c r="F147" s="793">
        <f t="shared" si="49"/>
        <v>1.5335583256014135E-2</v>
      </c>
      <c r="G147" s="793">
        <f t="shared" si="49"/>
        <v>8.1920850726571234E-3</v>
      </c>
      <c r="H147" s="793">
        <f t="shared" si="49"/>
        <v>1.153445578230123E-2</v>
      </c>
      <c r="I147" s="793">
        <f t="shared" si="49"/>
        <v>4.5875676406879884E-4</v>
      </c>
      <c r="J147" s="793">
        <f t="shared" si="49"/>
        <v>7.7333283085883244E-3</v>
      </c>
      <c r="K147" s="793">
        <f t="shared" si="49"/>
        <v>4.5875676406879884E-4</v>
      </c>
      <c r="L147" s="793">
        <f t="shared" si="49"/>
        <v>1.129904157386262E-2</v>
      </c>
      <c r="M147" s="793">
        <f t="shared" si="49"/>
        <v>1.6129362135824186E-2</v>
      </c>
      <c r="N147" s="793">
        <f t="shared" si="49"/>
        <v>4.1549236861883103E-2</v>
      </c>
      <c r="O147" s="793">
        <f t="shared" si="49"/>
        <v>1.6129362135824186E-2</v>
      </c>
      <c r="P147" s="793">
        <f t="shared" si="49"/>
        <v>3.547252756191846E-2</v>
      </c>
      <c r="Q147" s="794">
        <f t="shared" ref="B147:Q150" si="50">Q$4/Q125</f>
        <v>4.8073141984152721E-3</v>
      </c>
    </row>
    <row r="148" spans="1:18" x14ac:dyDescent="0.25">
      <c r="A148" s="791">
        <v>2039</v>
      </c>
      <c r="B148" s="792">
        <f t="shared" si="50"/>
        <v>2.9153637581277973E-3</v>
      </c>
      <c r="C148" s="793">
        <f t="shared" si="50"/>
        <v>5.0613954134163157E-3</v>
      </c>
      <c r="D148" s="793">
        <f t="shared" si="50"/>
        <v>6.657531169253765E-3</v>
      </c>
      <c r="E148" s="793">
        <f t="shared" si="50"/>
        <v>8.9757991327168284E-3</v>
      </c>
      <c r="F148" s="793">
        <f t="shared" si="50"/>
        <v>1.6802695976445903E-2</v>
      </c>
      <c r="G148" s="793">
        <f t="shared" si="50"/>
        <v>8.9757991327168284E-3</v>
      </c>
      <c r="H148" s="793">
        <f t="shared" si="50"/>
        <v>1.2637925178865294E-2</v>
      </c>
      <c r="I148" s="793">
        <f t="shared" si="50"/>
        <v>5.0264475143214232E-4</v>
      </c>
      <c r="J148" s="793">
        <f t="shared" si="50"/>
        <v>8.4731543812846862E-3</v>
      </c>
      <c r="K148" s="793">
        <f t="shared" si="50"/>
        <v>5.0264475143214232E-4</v>
      </c>
      <c r="L148" s="793">
        <f t="shared" si="50"/>
        <v>1.1827646128371784E-2</v>
      </c>
      <c r="M148" s="793">
        <f t="shared" si="50"/>
        <v>1.8910950605161528E-2</v>
      </c>
      <c r="N148" s="793">
        <f t="shared" si="50"/>
        <v>4.8714608758896091E-2</v>
      </c>
      <c r="O148" s="793">
        <f t="shared" si="50"/>
        <v>1.8910950605161528E-2</v>
      </c>
      <c r="P148" s="793">
        <f t="shared" si="50"/>
        <v>4.0402097862838826E-2</v>
      </c>
      <c r="Q148" s="794">
        <f t="shared" si="50"/>
        <v>5.0552125363042839E-3</v>
      </c>
    </row>
    <row r="149" spans="1:18" x14ac:dyDescent="0.25">
      <c r="A149" s="791">
        <v>2040</v>
      </c>
      <c r="B149" s="792">
        <f t="shared" si="50"/>
        <v>3.0300899309480384E-3</v>
      </c>
      <c r="C149" s="793">
        <f t="shared" si="50"/>
        <v>5.260572796784789E-3</v>
      </c>
      <c r="D149" s="793">
        <f t="shared" si="50"/>
        <v>6.8313836010991313E-3</v>
      </c>
      <c r="E149" s="793">
        <f t="shared" si="50"/>
        <v>9.879059780205519E-3</v>
      </c>
      <c r="F149" s="793">
        <f t="shared" si="50"/>
        <v>1.8493599908544732E-2</v>
      </c>
      <c r="G149" s="793">
        <f t="shared" si="50"/>
        <v>9.879059780205519E-3</v>
      </c>
      <c r="H149" s="793">
        <f t="shared" si="50"/>
        <v>1.3909716170529371E-2</v>
      </c>
      <c r="I149" s="793">
        <f t="shared" si="50"/>
        <v>5.5322734769150904E-4</v>
      </c>
      <c r="J149" s="793">
        <f t="shared" si="50"/>
        <v>9.3258324325140099E-3</v>
      </c>
      <c r="K149" s="793">
        <f t="shared" si="50"/>
        <v>5.5322734769150904E-4</v>
      </c>
      <c r="L149" s="793">
        <f t="shared" si="50"/>
        <v>1.24386159221835E-2</v>
      </c>
      <c r="M149" s="793">
        <f t="shared" si="50"/>
        <v>2.2204928092585226E-2</v>
      </c>
      <c r="N149" s="793">
        <f t="shared" si="50"/>
        <v>5.7199894766499539E-2</v>
      </c>
      <c r="O149" s="793">
        <f t="shared" si="50"/>
        <v>2.2204928092585226E-2</v>
      </c>
      <c r="P149" s="793">
        <f t="shared" si="50"/>
        <v>4.6248215375283112E-2</v>
      </c>
      <c r="Q149" s="794">
        <f t="shared" si="50"/>
        <v>5.3457591825786955E-3</v>
      </c>
    </row>
    <row r="150" spans="1:18" ht="15.75" thickBot="1" x14ac:dyDescent="0.3">
      <c r="A150" s="795">
        <v>2041</v>
      </c>
      <c r="B150" s="796">
        <f t="shared" si="50"/>
        <v>3.1631205372933046E-3</v>
      </c>
      <c r="C150" s="797">
        <f t="shared" si="50"/>
        <v>5.4915287105786539E-3</v>
      </c>
      <c r="D150" s="797">
        <f t="shared" si="50"/>
        <v>7.0310382300196031E-3</v>
      </c>
      <c r="E150" s="797">
        <f t="shared" si="50"/>
        <v>1.09159361243096E-2</v>
      </c>
      <c r="F150" s="797">
        <f t="shared" si="50"/>
        <v>2.0434632424707572E-2</v>
      </c>
      <c r="G150" s="797">
        <f t="shared" si="50"/>
        <v>1.09159361243096E-2</v>
      </c>
      <c r="H150" s="797">
        <f t="shared" si="50"/>
        <v>1.5369638063027916E-2</v>
      </c>
      <c r="I150" s="797">
        <f t="shared" si="50"/>
        <v>6.1129242296133744E-4</v>
      </c>
      <c r="J150" s="797">
        <f t="shared" si="50"/>
        <v>1.0304643701348261E-2</v>
      </c>
      <c r="K150" s="797">
        <f t="shared" si="50"/>
        <v>6.1129242296133744E-4</v>
      </c>
      <c r="L150" s="797">
        <f t="shared" si="50"/>
        <v>1.314184636765566E-2</v>
      </c>
      <c r="M150" s="797">
        <f t="shared" si="50"/>
        <v>2.6083677218602049E-2</v>
      </c>
      <c r="N150" s="797">
        <f t="shared" si="50"/>
        <v>6.7191552515118866E-2</v>
      </c>
      <c r="O150" s="797">
        <f t="shared" si="50"/>
        <v>2.6083677218602049E-2</v>
      </c>
      <c r="P150" s="797">
        <f t="shared" si="50"/>
        <v>5.3141523244316813E-2</v>
      </c>
      <c r="Q150" s="798">
        <f t="shared" si="50"/>
        <v>5.6845939032790999E-3</v>
      </c>
    </row>
    <row r="152" spans="1:18" ht="15.75" thickBot="1" x14ac:dyDescent="0.3">
      <c r="A152" s="902" t="s">
        <v>626</v>
      </c>
      <c r="B152" s="902"/>
      <c r="C152" s="902"/>
      <c r="D152" s="902"/>
      <c r="E152" s="902"/>
      <c r="F152" s="902"/>
      <c r="G152" s="902"/>
      <c r="H152" s="902"/>
      <c r="I152" s="902"/>
      <c r="J152" s="902"/>
      <c r="K152" s="902"/>
      <c r="L152" s="902"/>
      <c r="M152" s="902"/>
      <c r="N152" s="902"/>
      <c r="O152" s="902"/>
      <c r="P152" s="902"/>
      <c r="Q152" s="902"/>
      <c r="R152" s="732" t="s">
        <v>214</v>
      </c>
    </row>
    <row r="153" spans="1:18" x14ac:dyDescent="0.25">
      <c r="A153" s="787">
        <v>2022</v>
      </c>
      <c r="B153" s="788">
        <f t="shared" ref="B153:B172" si="51">B9*(1-B$31/100)*B131</f>
        <v>1.6674279243665873</v>
      </c>
      <c r="C153" s="789">
        <f t="shared" ref="C153:J153" si="52">C9*(1-C$31/100)*C131</f>
        <v>2.8948401464697699</v>
      </c>
      <c r="D153" s="789">
        <f t="shared" si="52"/>
        <v>3.9054248046301758</v>
      </c>
      <c r="E153" s="789">
        <f t="shared" si="52"/>
        <v>5.3482283570907274</v>
      </c>
      <c r="F153" s="789">
        <f t="shared" si="52"/>
        <v>10.011883484473842</v>
      </c>
      <c r="G153" s="789">
        <f t="shared" si="52"/>
        <v>5.3482283570907274</v>
      </c>
      <c r="H153" s="789">
        <f t="shared" si="52"/>
        <v>7.530305526783744</v>
      </c>
      <c r="I153" s="789">
        <f t="shared" si="52"/>
        <v>0.29950078799708063</v>
      </c>
      <c r="J153" s="789">
        <f t="shared" si="52"/>
        <v>5.0487275690936455</v>
      </c>
      <c r="K153" s="789">
        <f t="shared" ref="K153:Q153" si="53">K9*(1-K$31/100)*K131</f>
        <v>0.29950078799708063</v>
      </c>
      <c r="L153" s="789">
        <f t="shared" si="53"/>
        <v>7.6627703210775842</v>
      </c>
      <c r="M153" s="789">
        <f t="shared" si="53"/>
        <v>5.9519333182775327</v>
      </c>
      <c r="N153" s="789">
        <f t="shared" si="53"/>
        <v>15.332180227882921</v>
      </c>
      <c r="O153" s="789">
        <f t="shared" si="53"/>
        <v>5.9519333182775327</v>
      </c>
      <c r="P153" s="789">
        <f t="shared" si="53"/>
        <v>18.586218383019688</v>
      </c>
      <c r="Q153" s="799">
        <f t="shared" si="53"/>
        <v>6.3711017313239138</v>
      </c>
      <c r="R153" s="800">
        <f>SUM(B153:Q153)</f>
        <v>102.21020504585256</v>
      </c>
    </row>
    <row r="154" spans="1:18" x14ac:dyDescent="0.25">
      <c r="A154" s="791">
        <v>2023</v>
      </c>
      <c r="B154" s="792">
        <f t="shared" si="51"/>
        <v>1.7810853791935157</v>
      </c>
      <c r="C154" s="793">
        <f t="shared" ref="C154:Q154" si="54">C10*(1-C$31/100)*C132</f>
        <v>3.0921621166554099</v>
      </c>
      <c r="D154" s="793">
        <f t="shared" si="54"/>
        <v>4.1361809698503249</v>
      </c>
      <c r="E154" s="793">
        <f t="shared" si="54"/>
        <v>5.7030869620280331</v>
      </c>
      <c r="F154" s="793">
        <f t="shared" si="54"/>
        <v>10.676178792916476</v>
      </c>
      <c r="G154" s="793">
        <f t="shared" si="54"/>
        <v>5.7030869620280331</v>
      </c>
      <c r="H154" s="793">
        <f t="shared" si="54"/>
        <v>8.0299464425354703</v>
      </c>
      <c r="I154" s="793">
        <f t="shared" si="54"/>
        <v>0.31937286987356978</v>
      </c>
      <c r="J154" s="793">
        <f t="shared" si="54"/>
        <v>5.3837140921544631</v>
      </c>
      <c r="K154" s="793">
        <f t="shared" si="54"/>
        <v>0.31937286987356978</v>
      </c>
      <c r="L154" s="793">
        <f t="shared" si="54"/>
        <v>8.1413849680817325</v>
      </c>
      <c r="M154" s="793">
        <f t="shared" si="54"/>
        <v>6.5289441593843875</v>
      </c>
      <c r="N154" s="793">
        <f t="shared" si="54"/>
        <v>16.818560154574183</v>
      </c>
      <c r="O154" s="793">
        <f t="shared" si="54"/>
        <v>6.5289441593843875</v>
      </c>
      <c r="P154" s="793">
        <f t="shared" si="54"/>
        <v>20.298776305258716</v>
      </c>
      <c r="Q154" s="801">
        <f t="shared" si="54"/>
        <v>6.8461339276257736</v>
      </c>
      <c r="R154" s="802">
        <f t="shared" ref="R154:R172" si="55">SUM(B154:Q154)</f>
        <v>110.30693113141803</v>
      </c>
    </row>
    <row r="155" spans="1:18" x14ac:dyDescent="0.25">
      <c r="A155" s="791">
        <v>2024</v>
      </c>
      <c r="B155" s="792">
        <f t="shared" si="51"/>
        <v>1.8959234817142623</v>
      </c>
      <c r="C155" s="793">
        <f t="shared" ref="C155:Q155" si="56">C11*(1-C$31/100)*C133</f>
        <v>3.2915338224205946</v>
      </c>
      <c r="D155" s="793">
        <f t="shared" si="56"/>
        <v>4.368986024081627</v>
      </c>
      <c r="E155" s="793">
        <f t="shared" si="56"/>
        <v>6.0782391289771951</v>
      </c>
      <c r="F155" s="793">
        <f t="shared" si="56"/>
        <v>11.37846364944531</v>
      </c>
      <c r="G155" s="793">
        <f t="shared" si="56"/>
        <v>6.0782391289771951</v>
      </c>
      <c r="H155" s="793">
        <f t="shared" si="56"/>
        <v>8.5581606935998913</v>
      </c>
      <c r="I155" s="793">
        <f t="shared" si="56"/>
        <v>0.34038139122272287</v>
      </c>
      <c r="J155" s="793">
        <f t="shared" si="56"/>
        <v>5.7378577377544726</v>
      </c>
      <c r="K155" s="793">
        <f t="shared" si="56"/>
        <v>0.34038139122272287</v>
      </c>
      <c r="L155" s="793">
        <f t="shared" si="56"/>
        <v>8.6290213502805191</v>
      </c>
      <c r="M155" s="793">
        <f t="shared" si="56"/>
        <v>7.1552807292352467</v>
      </c>
      <c r="N155" s="793">
        <f t="shared" si="56"/>
        <v>18.432003158509996</v>
      </c>
      <c r="O155" s="793">
        <f t="shared" si="56"/>
        <v>7.1552807292352467</v>
      </c>
      <c r="P155" s="793">
        <f t="shared" si="56"/>
        <v>22.087344942479913</v>
      </c>
      <c r="Q155" s="801">
        <f t="shared" si="56"/>
        <v>7.3276762172493397</v>
      </c>
      <c r="R155" s="802">
        <f t="shared" si="55"/>
        <v>118.85477357640625</v>
      </c>
    </row>
    <row r="156" spans="1:18" x14ac:dyDescent="0.25">
      <c r="A156" s="791">
        <v>2025</v>
      </c>
      <c r="B156" s="792">
        <f t="shared" si="51"/>
        <v>2.0123484576370667</v>
      </c>
      <c r="C156" s="793">
        <f t="shared" ref="C156:Q156" si="57">C12*(1-C$31/100)*C134</f>
        <v>3.4936605167310195</v>
      </c>
      <c r="D156" s="793">
        <f t="shared" si="57"/>
        <v>4.6044472880201095</v>
      </c>
      <c r="E156" s="793">
        <f t="shared" si="57"/>
        <v>6.4796609713658517</v>
      </c>
      <c r="F156" s="793">
        <f t="shared" si="57"/>
        <v>12.129925338396873</v>
      </c>
      <c r="G156" s="793">
        <f t="shared" si="57"/>
        <v>6.4796609713658517</v>
      </c>
      <c r="H156" s="793">
        <f t="shared" si="57"/>
        <v>9.1233626476831198</v>
      </c>
      <c r="I156" s="793">
        <f t="shared" si="57"/>
        <v>0.36286101439648766</v>
      </c>
      <c r="J156" s="793">
        <f t="shared" si="57"/>
        <v>6.1167999569693636</v>
      </c>
      <c r="K156" s="793">
        <f t="shared" si="57"/>
        <v>0.36286101439648766</v>
      </c>
      <c r="L156" s="793">
        <f t="shared" si="57"/>
        <v>9.1284480415451945</v>
      </c>
      <c r="M156" s="793">
        <f t="shared" si="57"/>
        <v>7.8526009785768505</v>
      </c>
      <c r="N156" s="793">
        <f t="shared" si="57"/>
        <v>20.228300120813966</v>
      </c>
      <c r="O156" s="793">
        <f t="shared" si="57"/>
        <v>7.8526009785768505</v>
      </c>
      <c r="P156" s="793">
        <f t="shared" si="57"/>
        <v>23.986043115774926</v>
      </c>
      <c r="Q156" s="801">
        <f t="shared" si="57"/>
        <v>7.8181781694101451</v>
      </c>
      <c r="R156" s="802">
        <f t="shared" si="55"/>
        <v>128.03175958166014</v>
      </c>
    </row>
    <row r="157" spans="1:18" x14ac:dyDescent="0.25">
      <c r="A157" s="791">
        <v>2026</v>
      </c>
      <c r="B157" s="792">
        <f t="shared" si="51"/>
        <v>2.1308706578353807</v>
      </c>
      <c r="C157" s="793">
        <f t="shared" ref="C157:Q157" si="58">C13*(1-C$31/100)*C135</f>
        <v>3.6994282254086479</v>
      </c>
      <c r="D157" s="793">
        <f t="shared" si="58"/>
        <v>4.843307332095443</v>
      </c>
      <c r="E157" s="793">
        <f t="shared" si="58"/>
        <v>6.914651263945605</v>
      </c>
      <c r="F157" s="793">
        <f t="shared" si="58"/>
        <v>12.944227166106172</v>
      </c>
      <c r="G157" s="793">
        <f t="shared" si="58"/>
        <v>6.914651263945605</v>
      </c>
      <c r="H157" s="793">
        <f t="shared" si="58"/>
        <v>9.7358289796354125</v>
      </c>
      <c r="I157" s="793">
        <f t="shared" si="58"/>
        <v>0.38722047078095378</v>
      </c>
      <c r="J157" s="793">
        <f t="shared" si="58"/>
        <v>6.5274307931646511</v>
      </c>
      <c r="K157" s="793">
        <f t="shared" si="58"/>
        <v>0.38722047078095378</v>
      </c>
      <c r="L157" s="793">
        <f t="shared" si="58"/>
        <v>9.6430707444303021</v>
      </c>
      <c r="M157" s="793">
        <f t="shared" si="58"/>
        <v>8.6495320157309212</v>
      </c>
      <c r="N157" s="793">
        <f t="shared" si="58"/>
        <v>22.281194472522852</v>
      </c>
      <c r="O157" s="793">
        <f t="shared" si="58"/>
        <v>8.6495320157309212</v>
      </c>
      <c r="P157" s="793">
        <f t="shared" si="58"/>
        <v>26.040194694671595</v>
      </c>
      <c r="Q157" s="801">
        <f t="shared" si="58"/>
        <v>8.3207721460707589</v>
      </c>
      <c r="R157" s="802">
        <f t="shared" si="55"/>
        <v>138.0691327128562</v>
      </c>
    </row>
    <row r="158" spans="1:18" x14ac:dyDescent="0.25">
      <c r="A158" s="791">
        <v>2027</v>
      </c>
      <c r="B158" s="792">
        <f t="shared" si="51"/>
        <v>2.2521231943469959</v>
      </c>
      <c r="C158" s="793">
        <f t="shared" ref="C158:Q158" si="59">C14*(1-C$31/100)*C136</f>
        <v>3.9099361012968692</v>
      </c>
      <c r="D158" s="793">
        <f t="shared" si="59"/>
        <v>5.0864651674619425</v>
      </c>
      <c r="E158" s="793">
        <f t="shared" si="59"/>
        <v>7.3920374633815182</v>
      </c>
      <c r="F158" s="793">
        <f t="shared" si="59"/>
        <v>13.8378941314502</v>
      </c>
      <c r="G158" s="793">
        <f t="shared" si="59"/>
        <v>7.3920374633815182</v>
      </c>
      <c r="H158" s="793">
        <f t="shared" si="59"/>
        <v>10.407988748441175</v>
      </c>
      <c r="I158" s="793">
        <f t="shared" si="59"/>
        <v>0.41395409794936483</v>
      </c>
      <c r="J158" s="793">
        <f t="shared" si="59"/>
        <v>6.9780833654321519</v>
      </c>
      <c r="K158" s="793">
        <f t="shared" si="59"/>
        <v>0.41395409794936483</v>
      </c>
      <c r="L158" s="793">
        <f t="shared" si="59"/>
        <v>10.177035272612995</v>
      </c>
      <c r="M158" s="793">
        <f t="shared" si="59"/>
        <v>9.583213633081364</v>
      </c>
      <c r="N158" s="793">
        <f t="shared" si="59"/>
        <v>24.686358318817593</v>
      </c>
      <c r="O158" s="793">
        <f t="shared" si="59"/>
        <v>9.583213633081364</v>
      </c>
      <c r="P158" s="793">
        <f t="shared" si="59"/>
        <v>28.308857802923932</v>
      </c>
      <c r="Q158" s="801">
        <f t="shared" si="59"/>
        <v>8.8394055340293782</v>
      </c>
      <c r="R158" s="802">
        <f t="shared" si="55"/>
        <v>149.26255802563773</v>
      </c>
    </row>
    <row r="159" spans="1:18" x14ac:dyDescent="0.25">
      <c r="A159" s="791">
        <v>2028</v>
      </c>
      <c r="B159" s="792">
        <f t="shared" si="51"/>
        <v>2.3768826321423644</v>
      </c>
      <c r="C159" s="793">
        <f t="shared" ref="C159:Q159" si="60">C15*(1-C$31/100)*C137</f>
        <v>4.1265323474693831</v>
      </c>
      <c r="D159" s="793">
        <f t="shared" si="60"/>
        <v>5.3349994973700703</v>
      </c>
      <c r="E159" s="793">
        <f t="shared" si="60"/>
        <v>7.9224016482622961</v>
      </c>
      <c r="F159" s="793">
        <f t="shared" si="60"/>
        <v>14.830735885547021</v>
      </c>
      <c r="G159" s="793">
        <f t="shared" si="60"/>
        <v>7.9224016482622961</v>
      </c>
      <c r="H159" s="793">
        <f t="shared" si="60"/>
        <v>11.154741520753314</v>
      </c>
      <c r="I159" s="793">
        <f t="shared" si="60"/>
        <v>0.44365449230268855</v>
      </c>
      <c r="J159" s="793">
        <f t="shared" si="60"/>
        <v>7.4787471559596073</v>
      </c>
      <c r="K159" s="793">
        <f t="shared" si="60"/>
        <v>0.44365449230268855</v>
      </c>
      <c r="L159" s="793">
        <f t="shared" si="60"/>
        <v>10.735340847147924</v>
      </c>
      <c r="M159" s="793">
        <f t="shared" si="60"/>
        <v>10.70104988224659</v>
      </c>
      <c r="N159" s="793">
        <f t="shared" si="60"/>
        <v>27.565904496667212</v>
      </c>
      <c r="O159" s="793">
        <f t="shared" si="60"/>
        <v>10.70104988224659</v>
      </c>
      <c r="P159" s="793">
        <f t="shared" si="60"/>
        <v>30.86770102564271</v>
      </c>
      <c r="Q159" s="801">
        <f t="shared" si="60"/>
        <v>9.3789886910400888</v>
      </c>
      <c r="R159" s="802">
        <f t="shared" si="55"/>
        <v>161.98478614536288</v>
      </c>
    </row>
    <row r="160" spans="1:18" x14ac:dyDescent="0.25">
      <c r="A160" s="791">
        <v>2029</v>
      </c>
      <c r="B160" s="792">
        <f t="shared" si="51"/>
        <v>2.5060918373223742</v>
      </c>
      <c r="C160" s="793">
        <f t="shared" ref="C160:Q160" si="61">C16*(1-C$31/100)*C138</f>
        <v>4.3508538842402329</v>
      </c>
      <c r="D160" s="793">
        <f t="shared" si="61"/>
        <v>5.5901941183886281</v>
      </c>
      <c r="E160" s="793">
        <f t="shared" si="61"/>
        <v>8.5183272389091691</v>
      </c>
      <c r="F160" s="793">
        <f t="shared" si="61"/>
        <v>15.946308591237965</v>
      </c>
      <c r="G160" s="793">
        <f t="shared" si="61"/>
        <v>8.5183272389091691</v>
      </c>
      <c r="H160" s="793">
        <f t="shared" si="61"/>
        <v>11.993804752384111</v>
      </c>
      <c r="I160" s="793">
        <f t="shared" si="61"/>
        <v>0.47702632537891343</v>
      </c>
      <c r="J160" s="793">
        <f t="shared" si="61"/>
        <v>8.0413009135302556</v>
      </c>
      <c r="K160" s="793">
        <f t="shared" si="61"/>
        <v>0.47702632537891343</v>
      </c>
      <c r="L160" s="793">
        <f t="shared" si="61"/>
        <v>11.3239641672291</v>
      </c>
      <c r="M160" s="793">
        <f t="shared" si="61"/>
        <v>12.062681005728246</v>
      </c>
      <c r="N160" s="793">
        <f t="shared" si="61"/>
        <v>31.073466270755958</v>
      </c>
      <c r="O160" s="793">
        <f t="shared" si="61"/>
        <v>12.062681005728246</v>
      </c>
      <c r="P160" s="793">
        <f t="shared" si="61"/>
        <v>33.812247489918157</v>
      </c>
      <c r="Q160" s="801">
        <f t="shared" si="61"/>
        <v>9.9455594315836535</v>
      </c>
      <c r="R160" s="802">
        <f t="shared" si="55"/>
        <v>176.69986059662307</v>
      </c>
    </row>
    <row r="161" spans="1:18" x14ac:dyDescent="0.25">
      <c r="A161" s="791">
        <v>2030</v>
      </c>
      <c r="B161" s="792">
        <f t="shared" si="51"/>
        <v>2.640885081785957</v>
      </c>
      <c r="C161" s="793">
        <f t="shared" ref="C161:Q161" si="62">C17*(1-C$31/100)*C139</f>
        <v>4.5848699336561758</v>
      </c>
      <c r="D161" s="793">
        <f t="shared" si="62"/>
        <v>5.8535655604564623</v>
      </c>
      <c r="E161" s="793">
        <f t="shared" si="62"/>
        <v>9.1946673526601792</v>
      </c>
      <c r="F161" s="793">
        <f t="shared" si="62"/>
        <v>17.212417284179853</v>
      </c>
      <c r="G161" s="793">
        <f t="shared" si="62"/>
        <v>9.1946673526601792</v>
      </c>
      <c r="H161" s="793">
        <f t="shared" si="62"/>
        <v>12.946091632545533</v>
      </c>
      <c r="I161" s="793">
        <f t="shared" si="62"/>
        <v>0.51490137174896988</v>
      </c>
      <c r="J161" s="793">
        <f t="shared" si="62"/>
        <v>8.679765980911208</v>
      </c>
      <c r="K161" s="793">
        <f t="shared" si="62"/>
        <v>0.51490137174896988</v>
      </c>
      <c r="L161" s="793">
        <f t="shared" si="62"/>
        <v>11.949994713550574</v>
      </c>
      <c r="M161" s="793">
        <f t="shared" si="62"/>
        <v>13.742187942173251</v>
      </c>
      <c r="N161" s="793">
        <f t="shared" si="62"/>
        <v>35.399876139038291</v>
      </c>
      <c r="O161" s="793">
        <f t="shared" si="62"/>
        <v>13.742187942173251</v>
      </c>
      <c r="P161" s="793">
        <f t="shared" si="62"/>
        <v>37.26150753492427</v>
      </c>
      <c r="Q161" s="801">
        <f t="shared" si="62"/>
        <v>10.546464872471416</v>
      </c>
      <c r="R161" s="802">
        <f t="shared" si="55"/>
        <v>193.97895206668454</v>
      </c>
    </row>
    <row r="162" spans="1:18" x14ac:dyDescent="0.25">
      <c r="A162" s="791">
        <v>2031</v>
      </c>
      <c r="B162" s="792">
        <f t="shared" si="51"/>
        <v>2.7826155038226776</v>
      </c>
      <c r="C162" s="793">
        <f t="shared" ref="C162:Q162" si="63">C18*(1-C$31/100)*C140</f>
        <v>4.8309296941365938</v>
      </c>
      <c r="D162" s="793">
        <f t="shared" si="63"/>
        <v>6.1268930542757705</v>
      </c>
      <c r="E162" s="793">
        <f t="shared" si="63"/>
        <v>9.9688356458400786</v>
      </c>
      <c r="F162" s="793">
        <f t="shared" si="63"/>
        <v>18.661660329012626</v>
      </c>
      <c r="G162" s="793">
        <f t="shared" si="63"/>
        <v>9.9688356458400786</v>
      </c>
      <c r="H162" s="793">
        <f t="shared" si="63"/>
        <v>14.036120589342831</v>
      </c>
      <c r="I162" s="793">
        <f t="shared" si="63"/>
        <v>0.55825479616704432</v>
      </c>
      <c r="J162" s="793">
        <f t="shared" si="63"/>
        <v>9.4105808496730337</v>
      </c>
      <c r="K162" s="793">
        <f t="shared" si="63"/>
        <v>0.55825479616704432</v>
      </c>
      <c r="L162" s="793">
        <f t="shared" si="63"/>
        <v>12.621781739892466</v>
      </c>
      <c r="M162" s="793">
        <f t="shared" si="63"/>
        <v>15.830541537742633</v>
      </c>
      <c r="N162" s="793">
        <f t="shared" si="63"/>
        <v>40.779475001225023</v>
      </c>
      <c r="O162" s="793">
        <f t="shared" si="63"/>
        <v>15.830541537742633</v>
      </c>
      <c r="P162" s="793">
        <f t="shared" si="63"/>
        <v>41.362020541840891</v>
      </c>
      <c r="Q162" s="801">
        <f t="shared" si="63"/>
        <v>11.190561453352725</v>
      </c>
      <c r="R162" s="802">
        <f t="shared" si="55"/>
        <v>214.51790271607419</v>
      </c>
    </row>
    <row r="163" spans="1:18" x14ac:dyDescent="0.25">
      <c r="A163" s="791">
        <v>2032</v>
      </c>
      <c r="B163" s="792">
        <f t="shared" si="51"/>
        <v>2.9328850235314254</v>
      </c>
      <c r="C163" s="793">
        <f t="shared" ref="C163:Q163" si="64">C19*(1-C$31/100)*C141</f>
        <v>5.0918142769642802</v>
      </c>
      <c r="D163" s="793">
        <f t="shared" si="64"/>
        <v>6.4122509141147548</v>
      </c>
      <c r="E163" s="793">
        <f t="shared" si="64"/>
        <v>10.861120489372741</v>
      </c>
      <c r="F163" s="793">
        <f t="shared" si="64"/>
        <v>20.332017556105772</v>
      </c>
      <c r="G163" s="793">
        <f t="shared" si="64"/>
        <v>10.861120489372741</v>
      </c>
      <c r="H163" s="793">
        <f t="shared" si="64"/>
        <v>15.29245764903682</v>
      </c>
      <c r="I163" s="793">
        <f t="shared" si="64"/>
        <v>0.60822274740487337</v>
      </c>
      <c r="J163" s="793">
        <f t="shared" si="64"/>
        <v>10.252897741967869</v>
      </c>
      <c r="K163" s="793">
        <f t="shared" si="64"/>
        <v>0.60822274740487337</v>
      </c>
      <c r="L163" s="793">
        <f t="shared" si="64"/>
        <v>13.349093406214424</v>
      </c>
      <c r="M163" s="793">
        <f t="shared" si="64"/>
        <v>18.438308516734025</v>
      </c>
      <c r="N163" s="793">
        <f t="shared" si="64"/>
        <v>47.497082739106851</v>
      </c>
      <c r="O163" s="793">
        <f t="shared" si="64"/>
        <v>18.438308516734025</v>
      </c>
      <c r="P163" s="793">
        <f t="shared" si="64"/>
        <v>46.292326357518952</v>
      </c>
      <c r="Q163" s="801">
        <f t="shared" si="64"/>
        <v>11.888433942373602</v>
      </c>
      <c r="R163" s="802">
        <f t="shared" si="55"/>
        <v>239.15656311395801</v>
      </c>
    </row>
    <row r="164" spans="1:18" x14ac:dyDescent="0.25">
      <c r="A164" s="791">
        <v>2033</v>
      </c>
      <c r="B164" s="792">
        <f t="shared" si="51"/>
        <v>3.0935768114404469</v>
      </c>
      <c r="C164" s="793">
        <f t="shared" ref="C164:Q164" si="65">C20*(1-C$31/100)*C142</f>
        <v>5.3707930754174438</v>
      </c>
      <c r="D164" s="793">
        <f t="shared" si="65"/>
        <v>6.7120434236634905</v>
      </c>
      <c r="E164" s="793">
        <f t="shared" si="65"/>
        <v>11.895023320934564</v>
      </c>
      <c r="F164" s="793">
        <f t="shared" si="65"/>
        <v>22.267483656789501</v>
      </c>
      <c r="G164" s="793">
        <f t="shared" si="65"/>
        <v>11.895023320934564</v>
      </c>
      <c r="H164" s="793">
        <f t="shared" si="65"/>
        <v>16.748192835875862</v>
      </c>
      <c r="I164" s="793">
        <f t="shared" si="65"/>
        <v>0.66612130597233543</v>
      </c>
      <c r="J164" s="793">
        <f t="shared" si="65"/>
        <v>11.228902014962227</v>
      </c>
      <c r="K164" s="793">
        <f t="shared" si="65"/>
        <v>0.66612130597233543</v>
      </c>
      <c r="L164" s="793">
        <f t="shared" si="65"/>
        <v>14.143288504304842</v>
      </c>
      <c r="M164" s="793">
        <f t="shared" si="65"/>
        <v>21.698626189958535</v>
      </c>
      <c r="N164" s="793">
        <f t="shared" si="65"/>
        <v>55.895661065333186</v>
      </c>
      <c r="O164" s="793">
        <f t="shared" si="65"/>
        <v>21.698626189958535</v>
      </c>
      <c r="P164" s="793">
        <f t="shared" si="65"/>
        <v>52.267886617591913</v>
      </c>
      <c r="Q164" s="801">
        <f t="shared" si="65"/>
        <v>12.652634232671137</v>
      </c>
      <c r="R164" s="802">
        <f t="shared" si="55"/>
        <v>268.90000387178088</v>
      </c>
    </row>
    <row r="165" spans="1:18" x14ac:dyDescent="0.25">
      <c r="A165" s="791">
        <v>2034</v>
      </c>
      <c r="B165" s="792">
        <f t="shared" si="51"/>
        <v>3.2668904082036399</v>
      </c>
      <c r="C165" s="793">
        <f t="shared" ref="C165:Q165" si="66">C21*(1-C$31/100)*C143</f>
        <v>5.6716847364646545</v>
      </c>
      <c r="D165" s="793">
        <f t="shared" si="66"/>
        <v>7.0290423121816774</v>
      </c>
      <c r="E165" s="793">
        <f t="shared" si="66"/>
        <v>13.097622012667365</v>
      </c>
      <c r="F165" s="793">
        <f t="shared" si="66"/>
        <v>24.518748407713307</v>
      </c>
      <c r="G165" s="793">
        <f t="shared" si="66"/>
        <v>13.097622012667365</v>
      </c>
      <c r="H165" s="793">
        <f t="shared" si="66"/>
        <v>18.44145179383565</v>
      </c>
      <c r="I165" s="793">
        <f t="shared" si="66"/>
        <v>0.7334668327093723</v>
      </c>
      <c r="J165" s="793">
        <f t="shared" si="66"/>
        <v>12.364155179957992</v>
      </c>
      <c r="K165" s="793">
        <f t="shared" si="66"/>
        <v>0.7334668327093723</v>
      </c>
      <c r="L165" s="793">
        <f t="shared" si="66"/>
        <v>15.017501224901212</v>
      </c>
      <c r="M165" s="793">
        <f t="shared" si="66"/>
        <v>25.770457808925322</v>
      </c>
      <c r="N165" s="793">
        <f t="shared" si="66"/>
        <v>66.384699315791622</v>
      </c>
      <c r="O165" s="793">
        <f t="shared" si="66"/>
        <v>25.770457808925322</v>
      </c>
      <c r="P165" s="793">
        <f t="shared" si="66"/>
        <v>59.546476153817288</v>
      </c>
      <c r="Q165" s="801">
        <f t="shared" si="66"/>
        <v>13.497940731059536</v>
      </c>
      <c r="R165" s="802">
        <f t="shared" si="55"/>
        <v>304.94168357253068</v>
      </c>
    </row>
    <row r="166" spans="1:18" x14ac:dyDescent="0.25">
      <c r="A166" s="791">
        <v>2035</v>
      </c>
      <c r="B166" s="792">
        <f t="shared" si="51"/>
        <v>3.4553795927710338</v>
      </c>
      <c r="C166" s="793">
        <f t="shared" ref="C166:Q166" si="67">C22*(1-C$31/100)*C144</f>
        <v>5.9989229041163785</v>
      </c>
      <c r="D166" s="793">
        <f t="shared" si="67"/>
        <v>7.3664269077890498</v>
      </c>
      <c r="E166" s="793">
        <f t="shared" si="67"/>
        <v>14.499960089753724</v>
      </c>
      <c r="F166" s="793">
        <f t="shared" si="67"/>
        <v>27.14392528801897</v>
      </c>
      <c r="G166" s="793">
        <f t="shared" si="67"/>
        <v>14.499960089753724</v>
      </c>
      <c r="H166" s="793">
        <f t="shared" si="67"/>
        <v>20.415943806373242</v>
      </c>
      <c r="I166" s="793">
        <f t="shared" si="67"/>
        <v>0.81199776502620835</v>
      </c>
      <c r="J166" s="793">
        <f t="shared" si="67"/>
        <v>13.687962324727513</v>
      </c>
      <c r="K166" s="793">
        <f t="shared" si="67"/>
        <v>0.81199776502620835</v>
      </c>
      <c r="L166" s="793">
        <f t="shared" si="67"/>
        <v>15.986839413156844</v>
      </c>
      <c r="M166" s="793">
        <f t="shared" si="67"/>
        <v>30.842140407211428</v>
      </c>
      <c r="N166" s="793">
        <f t="shared" si="67"/>
        <v>79.449353688976629</v>
      </c>
      <c r="O166" s="793">
        <f t="shared" si="67"/>
        <v>30.842140407211428</v>
      </c>
      <c r="P166" s="793">
        <f t="shared" si="67"/>
        <v>68.434064556063987</v>
      </c>
      <c r="Q166" s="801">
        <f t="shared" si="67"/>
        <v>14.441639136147476</v>
      </c>
      <c r="R166" s="802">
        <f t="shared" si="55"/>
        <v>348.68865414212382</v>
      </c>
    </row>
    <row r="167" spans="1:18" x14ac:dyDescent="0.25">
      <c r="A167" s="791">
        <v>2036</v>
      </c>
      <c r="B167" s="792">
        <f t="shared" si="51"/>
        <v>3.6619930959757085</v>
      </c>
      <c r="C167" s="793">
        <f t="shared" ref="C167:Q167" si="68">C23*(1-C$31/100)*C145</f>
        <v>6.357626902735606</v>
      </c>
      <c r="D167" s="793">
        <f t="shared" si="68"/>
        <v>7.7278270543770775</v>
      </c>
      <c r="E167" s="793">
        <f t="shared" si="68"/>
        <v>16.137462631593316</v>
      </c>
      <c r="F167" s="793">
        <f t="shared" si="68"/>
        <v>30.209330046342686</v>
      </c>
      <c r="G167" s="793">
        <f t="shared" si="68"/>
        <v>16.137462631593316</v>
      </c>
      <c r="H167" s="793">
        <f t="shared" si="68"/>
        <v>22.72154738528339</v>
      </c>
      <c r="I167" s="793">
        <f t="shared" si="68"/>
        <v>0.90369790736922539</v>
      </c>
      <c r="J167" s="793">
        <f t="shared" si="68"/>
        <v>15.233764724224088</v>
      </c>
      <c r="K167" s="793">
        <f t="shared" si="68"/>
        <v>0.90369790736922539</v>
      </c>
      <c r="L167" s="793">
        <f t="shared" si="68"/>
        <v>17.068596757374106</v>
      </c>
      <c r="M167" s="793">
        <f t="shared" si="68"/>
        <v>37.135236907125233</v>
      </c>
      <c r="N167" s="793">
        <f t="shared" si="68"/>
        <v>95.660370272754591</v>
      </c>
      <c r="O167" s="793">
        <f t="shared" si="68"/>
        <v>37.135236907125233</v>
      </c>
      <c r="P167" s="793">
        <f t="shared" si="68"/>
        <v>79.291207850903291</v>
      </c>
      <c r="Q167" s="801">
        <f t="shared" si="68"/>
        <v>15.503825399204027</v>
      </c>
      <c r="R167" s="802">
        <f t="shared" si="55"/>
        <v>401.78888438135004</v>
      </c>
    </row>
    <row r="168" spans="1:18" x14ac:dyDescent="0.25">
      <c r="A168" s="791">
        <v>2037</v>
      </c>
      <c r="B168" s="792">
        <f t="shared" si="51"/>
        <v>3.890118256043317</v>
      </c>
      <c r="C168" s="793">
        <f t="shared" ref="C168:Q168" si="69">C24*(1-C$31/100)*C146</f>
        <v>6.7536775278529815</v>
      </c>
      <c r="D168" s="793">
        <f t="shared" si="69"/>
        <v>8.1173688782632976</v>
      </c>
      <c r="E168" s="793">
        <f t="shared" si="69"/>
        <v>18.050379683894906</v>
      </c>
      <c r="F168" s="793">
        <f t="shared" si="69"/>
        <v>33.790310768251267</v>
      </c>
      <c r="G168" s="793">
        <f t="shared" si="69"/>
        <v>18.050379683894906</v>
      </c>
      <c r="H168" s="793">
        <f t="shared" si="69"/>
        <v>25.414934594924027</v>
      </c>
      <c r="I168" s="793">
        <f t="shared" si="69"/>
        <v>1.0108212622981145</v>
      </c>
      <c r="J168" s="793">
        <f t="shared" si="69"/>
        <v>17.039558421596791</v>
      </c>
      <c r="K168" s="793">
        <f t="shared" si="69"/>
        <v>1.0108212622981145</v>
      </c>
      <c r="L168" s="793">
        <f t="shared" si="69"/>
        <v>18.282479354048291</v>
      </c>
      <c r="M168" s="793">
        <f t="shared" si="69"/>
        <v>44.908704209592024</v>
      </c>
      <c r="N168" s="793">
        <f t="shared" si="69"/>
        <v>115.68482204390902</v>
      </c>
      <c r="O168" s="793">
        <f t="shared" si="69"/>
        <v>44.908704209592024</v>
      </c>
      <c r="P168" s="793">
        <f t="shared" si="69"/>
        <v>92.539970155657343</v>
      </c>
      <c r="Q168" s="801">
        <f t="shared" si="69"/>
        <v>16.707731657344677</v>
      </c>
      <c r="R168" s="802">
        <f t="shared" si="55"/>
        <v>466.16078196946108</v>
      </c>
    </row>
    <row r="169" spans="1:18" x14ac:dyDescent="0.25">
      <c r="A169" s="791">
        <v>2038</v>
      </c>
      <c r="B169" s="792">
        <f t="shared" si="51"/>
        <v>4.1436277121123277</v>
      </c>
      <c r="C169" s="793">
        <f t="shared" ref="C169:Q169" si="70">C25*(1-C$31/100)*C147</f>
        <v>7.1937981113061245</v>
      </c>
      <c r="D169" s="793">
        <f t="shared" si="70"/>
        <v>8.5397234903657946</v>
      </c>
      <c r="E169" s="793">
        <f t="shared" si="70"/>
        <v>20.284258006704849</v>
      </c>
      <c r="F169" s="793">
        <f t="shared" si="70"/>
        <v>37.972130988551477</v>
      </c>
      <c r="G169" s="793">
        <f t="shared" si="70"/>
        <v>20.284258006704849</v>
      </c>
      <c r="H169" s="793">
        <f t="shared" si="70"/>
        <v>28.56023527344043</v>
      </c>
      <c r="I169" s="793">
        <f t="shared" si="70"/>
        <v>1.1359184483754714</v>
      </c>
      <c r="J169" s="793">
        <f t="shared" si="70"/>
        <v>19.148339558329379</v>
      </c>
      <c r="K169" s="793">
        <f t="shared" si="70"/>
        <v>1.1359184483754714</v>
      </c>
      <c r="L169" s="793">
        <f t="shared" si="70"/>
        <v>19.650847090462886</v>
      </c>
      <c r="M169" s="793">
        <f t="shared" si="70"/>
        <v>54.463388927828021</v>
      </c>
      <c r="N169" s="793">
        <f t="shared" si="70"/>
        <v>140.29768987808498</v>
      </c>
      <c r="O169" s="793">
        <f t="shared" si="70"/>
        <v>54.463388927828021</v>
      </c>
      <c r="P169" s="793">
        <f t="shared" si="70"/>
        <v>108.67139506853164</v>
      </c>
      <c r="Q169" s="801">
        <f t="shared" si="70"/>
        <v>18.080075925026026</v>
      </c>
      <c r="R169" s="802">
        <f t="shared" si="55"/>
        <v>544.02499386202771</v>
      </c>
    </row>
    <row r="170" spans="1:18" x14ac:dyDescent="0.25">
      <c r="A170" s="791">
        <v>2039</v>
      </c>
      <c r="B170" s="792">
        <f t="shared" si="51"/>
        <v>4.4269292314517878</v>
      </c>
      <c r="C170" s="793">
        <f t="shared" ref="C170:Q170" si="71">C26*(1-C$31/100)*C148</f>
        <v>7.6856410268260227</v>
      </c>
      <c r="D170" s="793">
        <f t="shared" si="71"/>
        <v>9.0001587093443689</v>
      </c>
      <c r="E170" s="793">
        <f t="shared" si="71"/>
        <v>22.890441980219762</v>
      </c>
      <c r="F170" s="793">
        <f t="shared" si="71"/>
        <v>42.850907386971393</v>
      </c>
      <c r="G170" s="793">
        <f t="shared" si="71"/>
        <v>22.890441980219762</v>
      </c>
      <c r="H170" s="793">
        <f t="shared" si="71"/>
        <v>32.229742308149426</v>
      </c>
      <c r="I170" s="793">
        <f t="shared" si="71"/>
        <v>1.2818647508923064</v>
      </c>
      <c r="J170" s="793">
        <f t="shared" si="71"/>
        <v>21.608577229327455</v>
      </c>
      <c r="K170" s="793">
        <f t="shared" si="71"/>
        <v>1.2818647508923064</v>
      </c>
      <c r="L170" s="793">
        <f t="shared" si="71"/>
        <v>21.198970284341669</v>
      </c>
      <c r="M170" s="793">
        <f t="shared" si="71"/>
        <v>66.14686237058055</v>
      </c>
      <c r="N170" s="793">
        <f t="shared" si="71"/>
        <v>170.39431746661546</v>
      </c>
      <c r="O170" s="793">
        <f t="shared" si="71"/>
        <v>66.14686237058055</v>
      </c>
      <c r="P170" s="793">
        <f t="shared" si="71"/>
        <v>128.25354646168338</v>
      </c>
      <c r="Q170" s="801">
        <f t="shared" si="71"/>
        <v>19.651436326404184</v>
      </c>
      <c r="R170" s="802">
        <f t="shared" si="55"/>
        <v>637.93856463450038</v>
      </c>
    </row>
    <row r="171" spans="1:18" x14ac:dyDescent="0.25">
      <c r="A171" s="791">
        <v>2040</v>
      </c>
      <c r="B171" s="792">
        <f t="shared" si="51"/>
        <v>4.7450187656774805</v>
      </c>
      <c r="C171" s="793">
        <f t="shared" ref="C171:Q171" si="72">C27*(1-C$31/100)*C149</f>
        <v>8.2378798015234036</v>
      </c>
      <c r="D171" s="793">
        <f t="shared" si="72"/>
        <v>9.5045938908355545</v>
      </c>
      <c r="E171" s="793">
        <f t="shared" si="72"/>
        <v>25.926604487171364</v>
      </c>
      <c r="F171" s="793">
        <f t="shared" si="72"/>
        <v>48.534603599984798</v>
      </c>
      <c r="G171" s="793">
        <f t="shared" si="72"/>
        <v>25.926604487171364</v>
      </c>
      <c r="H171" s="793">
        <f t="shared" si="72"/>
        <v>36.50465911793728</v>
      </c>
      <c r="I171" s="793">
        <f t="shared" si="72"/>
        <v>1.4518898512815963</v>
      </c>
      <c r="J171" s="793">
        <f t="shared" si="72"/>
        <v>24.474714635889768</v>
      </c>
      <c r="K171" s="793">
        <f t="shared" si="72"/>
        <v>1.4518898512815963</v>
      </c>
      <c r="L171" s="793">
        <f t="shared" si="72"/>
        <v>22.955302018390654</v>
      </c>
      <c r="M171" s="793">
        <f t="shared" si="72"/>
        <v>80.358606328291103</v>
      </c>
      <c r="N171" s="793">
        <f t="shared" si="72"/>
        <v>207.00376990167788</v>
      </c>
      <c r="O171" s="793">
        <f t="shared" si="72"/>
        <v>80.358606328291103</v>
      </c>
      <c r="P171" s="793">
        <f t="shared" si="72"/>
        <v>151.94013825439319</v>
      </c>
      <c r="Q171" s="801">
        <f t="shared" si="72"/>
        <v>21.456650647816367</v>
      </c>
      <c r="R171" s="802">
        <f t="shared" si="55"/>
        <v>750.83153196761452</v>
      </c>
    </row>
    <row r="172" spans="1:18" ht="15.75" thickBot="1" x14ac:dyDescent="0.3">
      <c r="A172" s="795">
        <v>2041</v>
      </c>
      <c r="B172" s="796">
        <f t="shared" si="51"/>
        <v>5.1035368308958828</v>
      </c>
      <c r="C172" s="797">
        <f t="shared" ref="C172:Q172" si="73">C28*(1-C$31/100)*C150</f>
        <v>8.8603069980831286</v>
      </c>
      <c r="D172" s="797">
        <f t="shared" si="73"/>
        <v>10.059657947600549</v>
      </c>
      <c r="E172" s="797">
        <f t="shared" si="73"/>
        <v>29.457308587616915</v>
      </c>
      <c r="F172" s="797">
        <f t="shared" si="73"/>
        <v>55.144081676018864</v>
      </c>
      <c r="G172" s="797">
        <f t="shared" si="73"/>
        <v>29.457308587616915</v>
      </c>
      <c r="H172" s="797">
        <f t="shared" si="73"/>
        <v>41.475890491364609</v>
      </c>
      <c r="I172" s="797">
        <f t="shared" si="73"/>
        <v>1.6496092809065468</v>
      </c>
      <c r="J172" s="797">
        <f t="shared" si="73"/>
        <v>27.807699306710361</v>
      </c>
      <c r="K172" s="797">
        <f t="shared" si="73"/>
        <v>1.6496092809065468</v>
      </c>
      <c r="L172" s="797">
        <f t="shared" si="73"/>
        <v>24.95176660594942</v>
      </c>
      <c r="M172" s="797">
        <f t="shared" si="73"/>
        <v>97.555561165293526</v>
      </c>
      <c r="N172" s="797">
        <f t="shared" si="73"/>
        <v>251.30312556179607</v>
      </c>
      <c r="O172" s="797">
        <f t="shared" si="73"/>
        <v>97.555561165293526</v>
      </c>
      <c r="P172" s="797">
        <f t="shared" si="73"/>
        <v>180.47977265758121</v>
      </c>
      <c r="Q172" s="803">
        <f t="shared" si="73"/>
        <v>23.535241986478066</v>
      </c>
      <c r="R172" s="804">
        <f t="shared" si="55"/>
        <v>886.04603813011204</v>
      </c>
    </row>
    <row r="173" spans="1:18" x14ac:dyDescent="0.25">
      <c r="A173" s="805"/>
      <c r="B173" s="806"/>
      <c r="C173" s="806"/>
      <c r="D173" s="806"/>
      <c r="E173" s="806"/>
      <c r="F173" s="806"/>
      <c r="G173" s="806"/>
      <c r="H173" s="806"/>
      <c r="I173" s="806"/>
      <c r="J173" s="806"/>
      <c r="K173" s="806"/>
      <c r="L173" s="806"/>
      <c r="M173" s="806"/>
      <c r="N173" s="806"/>
      <c r="O173" s="806"/>
      <c r="P173" s="806"/>
      <c r="Q173" s="806"/>
    </row>
    <row r="174" spans="1:18" ht="15.75" thickBot="1" x14ac:dyDescent="0.3">
      <c r="A174" s="902" t="s">
        <v>627</v>
      </c>
      <c r="B174" s="902"/>
      <c r="C174" s="902"/>
      <c r="D174" s="902"/>
      <c r="E174" s="902"/>
      <c r="F174" s="902"/>
      <c r="G174" s="902"/>
      <c r="H174" s="902"/>
      <c r="I174" s="902"/>
      <c r="J174" s="902"/>
      <c r="K174" s="902"/>
      <c r="L174" s="902"/>
      <c r="M174" s="902"/>
      <c r="N174" s="902"/>
      <c r="O174" s="902"/>
      <c r="P174" s="902"/>
      <c r="Q174" s="902"/>
      <c r="R174" s="732" t="s">
        <v>214</v>
      </c>
    </row>
    <row r="175" spans="1:18" x14ac:dyDescent="0.25">
      <c r="A175" s="787">
        <v>2022</v>
      </c>
      <c r="B175" s="788">
        <f t="shared" ref="B175:B194" si="74">B9*B$31/100*B131</f>
        <v>1.0660604762343755</v>
      </c>
      <c r="C175" s="789">
        <f t="shared" ref="C175:J175" si="75">C9*C$31/100*C131</f>
        <v>1.8507994379069022</v>
      </c>
      <c r="D175" s="789">
        <f t="shared" si="75"/>
        <v>2.7139392710141896</v>
      </c>
      <c r="E175" s="789">
        <f t="shared" si="75"/>
        <v>2.0798665833130605</v>
      </c>
      <c r="F175" s="789">
        <f t="shared" si="75"/>
        <v>3.8935102439620493</v>
      </c>
      <c r="G175" s="789">
        <f t="shared" si="75"/>
        <v>2.0798665833130605</v>
      </c>
      <c r="H175" s="789">
        <f t="shared" si="75"/>
        <v>2.9284521493047895</v>
      </c>
      <c r="I175" s="789">
        <f t="shared" si="75"/>
        <v>0.11647252866553137</v>
      </c>
      <c r="J175" s="789">
        <f t="shared" si="75"/>
        <v>1.963394054647529</v>
      </c>
      <c r="K175" s="789">
        <f t="shared" ref="K175:Q175" si="76">K9*K$31/100*K131</f>
        <v>0.11647252866553137</v>
      </c>
      <c r="L175" s="789">
        <f t="shared" si="76"/>
        <v>4.1261070959648523</v>
      </c>
      <c r="M175" s="789">
        <f t="shared" si="76"/>
        <v>1.6787504231039196</v>
      </c>
      <c r="N175" s="789">
        <f t="shared" si="76"/>
        <v>4.3244610899156957</v>
      </c>
      <c r="O175" s="789">
        <f t="shared" si="76"/>
        <v>1.6787504231039196</v>
      </c>
      <c r="P175" s="789">
        <f t="shared" si="76"/>
        <v>4.940640329663462</v>
      </c>
      <c r="Q175" s="790">
        <f t="shared" si="76"/>
        <v>1.3985345263881763</v>
      </c>
      <c r="R175" s="800">
        <f>SUM(B175:Q175)</f>
        <v>36.95607774516705</v>
      </c>
    </row>
    <row r="176" spans="1:18" x14ac:dyDescent="0.25">
      <c r="A176" s="791">
        <v>2023</v>
      </c>
      <c r="B176" s="792">
        <f t="shared" si="74"/>
        <v>1.1387267178450347</v>
      </c>
      <c r="C176" s="793">
        <f t="shared" ref="C176:Q176" si="77">C10*C$31/100*C132</f>
        <v>1.9769561073698521</v>
      </c>
      <c r="D176" s="793">
        <f t="shared" si="77"/>
        <v>2.8742952502349715</v>
      </c>
      <c r="E176" s="793">
        <f t="shared" si="77"/>
        <v>2.217867151899791</v>
      </c>
      <c r="F176" s="793">
        <f t="shared" si="77"/>
        <v>4.151847308356408</v>
      </c>
      <c r="G176" s="793">
        <f t="shared" si="77"/>
        <v>2.217867151899791</v>
      </c>
      <c r="H176" s="793">
        <f t="shared" si="77"/>
        <v>3.1227569498749057</v>
      </c>
      <c r="I176" s="793">
        <f t="shared" si="77"/>
        <v>0.12420056050638827</v>
      </c>
      <c r="J176" s="793">
        <f t="shared" si="77"/>
        <v>2.0936665913934025</v>
      </c>
      <c r="K176" s="793">
        <f t="shared" si="77"/>
        <v>0.12420056050638827</v>
      </c>
      <c r="L176" s="793">
        <f t="shared" si="77"/>
        <v>4.3838226751209328</v>
      </c>
      <c r="M176" s="793">
        <f t="shared" si="77"/>
        <v>1.8414970705955964</v>
      </c>
      <c r="N176" s="793">
        <f t="shared" si="77"/>
        <v>4.7436964538542554</v>
      </c>
      <c r="O176" s="793">
        <f t="shared" si="77"/>
        <v>1.8414970705955964</v>
      </c>
      <c r="P176" s="793">
        <f t="shared" si="77"/>
        <v>5.3958772457016835</v>
      </c>
      <c r="Q176" s="794">
        <f t="shared" si="77"/>
        <v>1.502809886551999</v>
      </c>
      <c r="R176" s="802">
        <f t="shared" ref="R176:R194" si="78">SUM(B176:Q176)</f>
        <v>39.751584752306997</v>
      </c>
    </row>
    <row r="177" spans="1:18" x14ac:dyDescent="0.25">
      <c r="A177" s="791">
        <v>2024</v>
      </c>
      <c r="B177" s="792">
        <f t="shared" si="74"/>
        <v>1.2121477997845282</v>
      </c>
      <c r="C177" s="793">
        <f t="shared" ref="C177:Q177" si="79">C11*C$31/100*C133</f>
        <v>2.1044232635148061</v>
      </c>
      <c r="D177" s="793">
        <f t="shared" si="79"/>
        <v>3.0360750336838418</v>
      </c>
      <c r="E177" s="793">
        <f t="shared" si="79"/>
        <v>2.3637596612689094</v>
      </c>
      <c r="F177" s="793">
        <f t="shared" si="79"/>
        <v>4.4249580858953985</v>
      </c>
      <c r="G177" s="793">
        <f t="shared" si="79"/>
        <v>2.3637596612689094</v>
      </c>
      <c r="H177" s="793">
        <f t="shared" si="79"/>
        <v>3.3281736030666242</v>
      </c>
      <c r="I177" s="793">
        <f t="shared" si="79"/>
        <v>0.13237054103105889</v>
      </c>
      <c r="J177" s="793">
        <f t="shared" si="79"/>
        <v>2.2313891202378504</v>
      </c>
      <c r="K177" s="793">
        <f t="shared" si="79"/>
        <v>0.13237054103105889</v>
      </c>
      <c r="L177" s="793">
        <f t="shared" si="79"/>
        <v>4.6463961116895103</v>
      </c>
      <c r="M177" s="793">
        <f t="shared" si="79"/>
        <v>2.0181561031176338</v>
      </c>
      <c r="N177" s="793">
        <f t="shared" si="79"/>
        <v>5.198770121631024</v>
      </c>
      <c r="O177" s="793">
        <f t="shared" si="79"/>
        <v>2.0181561031176338</v>
      </c>
      <c r="P177" s="793">
        <f t="shared" si="79"/>
        <v>5.8713195416718751</v>
      </c>
      <c r="Q177" s="794">
        <f t="shared" si="79"/>
        <v>1.6085142915913182</v>
      </c>
      <c r="R177" s="802">
        <f t="shared" si="78"/>
        <v>42.690739583601975</v>
      </c>
    </row>
    <row r="178" spans="1:18" x14ac:dyDescent="0.25">
      <c r="A178" s="791">
        <v>2025</v>
      </c>
      <c r="B178" s="792">
        <f t="shared" si="74"/>
        <v>1.2865834401286165</v>
      </c>
      <c r="C178" s="793">
        <f t="shared" ref="C178:Q178" si="80">C12*C$31/100*C134</f>
        <v>2.2336518057788486</v>
      </c>
      <c r="D178" s="793">
        <f t="shared" si="80"/>
        <v>3.199700657776686</v>
      </c>
      <c r="E178" s="793">
        <f t="shared" si="80"/>
        <v>2.5198681555311646</v>
      </c>
      <c r="F178" s="793">
        <f t="shared" si="80"/>
        <v>4.71719318715434</v>
      </c>
      <c r="G178" s="793">
        <f t="shared" si="80"/>
        <v>2.5198681555311646</v>
      </c>
      <c r="H178" s="793">
        <f t="shared" si="80"/>
        <v>3.5479743629878797</v>
      </c>
      <c r="I178" s="793">
        <f t="shared" si="80"/>
        <v>0.14111261670974518</v>
      </c>
      <c r="J178" s="793">
        <f t="shared" si="80"/>
        <v>2.3787555388214194</v>
      </c>
      <c r="K178" s="793">
        <f t="shared" si="80"/>
        <v>0.14111261670974518</v>
      </c>
      <c r="L178" s="793">
        <f t="shared" si="80"/>
        <v>4.9153181762166422</v>
      </c>
      <c r="M178" s="793">
        <f t="shared" si="80"/>
        <v>2.2148361734447528</v>
      </c>
      <c r="N178" s="793">
        <f t="shared" si="80"/>
        <v>5.7054179827936826</v>
      </c>
      <c r="O178" s="793">
        <f t="shared" si="80"/>
        <v>2.2148361734447528</v>
      </c>
      <c r="P178" s="793">
        <f t="shared" si="80"/>
        <v>6.3760367776110556</v>
      </c>
      <c r="Q178" s="794">
        <f t="shared" si="80"/>
        <v>1.7161854518217388</v>
      </c>
      <c r="R178" s="802">
        <f t="shared" si="78"/>
        <v>45.828451272462232</v>
      </c>
    </row>
    <row r="179" spans="1:18" x14ac:dyDescent="0.25">
      <c r="A179" s="791">
        <v>2026</v>
      </c>
      <c r="B179" s="792">
        <f t="shared" si="74"/>
        <v>1.3623599287799975</v>
      </c>
      <c r="C179" s="793">
        <f t="shared" ref="C179:Q179" si="81">C13*C$31/100*C135</f>
        <v>2.3652082096874962</v>
      </c>
      <c r="D179" s="793">
        <f t="shared" si="81"/>
        <v>3.3656881460324257</v>
      </c>
      <c r="E179" s="793">
        <f t="shared" si="81"/>
        <v>2.6890310470899581</v>
      </c>
      <c r="F179" s="793">
        <f t="shared" si="81"/>
        <v>5.0338661201524015</v>
      </c>
      <c r="G179" s="793">
        <f t="shared" si="81"/>
        <v>2.6890310470899581</v>
      </c>
      <c r="H179" s="793">
        <f t="shared" si="81"/>
        <v>3.7861557143026605</v>
      </c>
      <c r="I179" s="793">
        <f t="shared" si="81"/>
        <v>0.15058573863703761</v>
      </c>
      <c r="J179" s="793">
        <f t="shared" si="81"/>
        <v>2.5384453084529204</v>
      </c>
      <c r="K179" s="793">
        <f t="shared" si="81"/>
        <v>0.15058573863703761</v>
      </c>
      <c r="L179" s="793">
        <f t="shared" si="81"/>
        <v>5.192422708539393</v>
      </c>
      <c r="M179" s="793">
        <f t="shared" si="81"/>
        <v>2.4396115941805157</v>
      </c>
      <c r="N179" s="793">
        <f t="shared" si="81"/>
        <v>6.2844394666090082</v>
      </c>
      <c r="O179" s="793">
        <f t="shared" si="81"/>
        <v>2.4396115941805157</v>
      </c>
      <c r="P179" s="793">
        <f t="shared" si="81"/>
        <v>6.9220770707354866</v>
      </c>
      <c r="Q179" s="794">
        <f t="shared" si="81"/>
        <v>1.8265109588935808</v>
      </c>
      <c r="R179" s="802">
        <f t="shared" si="78"/>
        <v>49.235630392000388</v>
      </c>
    </row>
    <row r="180" spans="1:18" x14ac:dyDescent="0.25">
      <c r="A180" s="791">
        <v>2027</v>
      </c>
      <c r="B180" s="792">
        <f t="shared" si="74"/>
        <v>1.4398820422874239</v>
      </c>
      <c r="C180" s="793">
        <f t="shared" ref="C180:Q180" si="82">C14*C$31/100*C136</f>
        <v>2.4997952123045559</v>
      </c>
      <c r="D180" s="793">
        <f t="shared" si="82"/>
        <v>3.5346622350159258</v>
      </c>
      <c r="E180" s="793">
        <f t="shared" si="82"/>
        <v>2.8746812357594789</v>
      </c>
      <c r="F180" s="793">
        <f t="shared" si="82"/>
        <v>5.3814032733417445</v>
      </c>
      <c r="G180" s="793">
        <f t="shared" si="82"/>
        <v>2.8746812357594789</v>
      </c>
      <c r="H180" s="793">
        <f t="shared" si="82"/>
        <v>4.0475511799493455</v>
      </c>
      <c r="I180" s="793">
        <f t="shared" si="82"/>
        <v>0.16098214920253076</v>
      </c>
      <c r="J180" s="793">
        <f t="shared" si="82"/>
        <v>2.7136990865569479</v>
      </c>
      <c r="K180" s="793">
        <f t="shared" si="82"/>
        <v>0.16098214920253076</v>
      </c>
      <c r="L180" s="793">
        <f t="shared" si="82"/>
        <v>5.4799420698685353</v>
      </c>
      <c r="M180" s="793">
        <f t="shared" si="82"/>
        <v>2.7029576913819233</v>
      </c>
      <c r="N180" s="793">
        <f t="shared" si="82"/>
        <v>6.9628190129998337</v>
      </c>
      <c r="O180" s="793">
        <f t="shared" si="82"/>
        <v>2.7029576913819233</v>
      </c>
      <c r="P180" s="793">
        <f t="shared" si="82"/>
        <v>7.5251394159671214</v>
      </c>
      <c r="Q180" s="794">
        <f t="shared" si="82"/>
        <v>1.9403573123479123</v>
      </c>
      <c r="R180" s="802">
        <f t="shared" si="78"/>
        <v>53.002492993327209</v>
      </c>
    </row>
    <row r="181" spans="1:18" x14ac:dyDescent="0.25">
      <c r="A181" s="791">
        <v>2028</v>
      </c>
      <c r="B181" s="792">
        <f t="shared" si="74"/>
        <v>1.5196462730090525</v>
      </c>
      <c r="C181" s="793">
        <f t="shared" ref="C181:Q181" si="83">C15*C$31/100*C137</f>
        <v>2.6382747795296053</v>
      </c>
      <c r="D181" s="793">
        <f t="shared" si="83"/>
        <v>3.707372532070726</v>
      </c>
      <c r="E181" s="793">
        <f t="shared" si="83"/>
        <v>3.0809339743242261</v>
      </c>
      <c r="F181" s="793">
        <f t="shared" si="83"/>
        <v>5.7675083999349521</v>
      </c>
      <c r="G181" s="793">
        <f t="shared" si="83"/>
        <v>3.0809339743242261</v>
      </c>
      <c r="H181" s="793">
        <f t="shared" si="83"/>
        <v>4.3379550358485108</v>
      </c>
      <c r="I181" s="793">
        <f t="shared" si="83"/>
        <v>0.17253230256215665</v>
      </c>
      <c r="J181" s="793">
        <f t="shared" si="83"/>
        <v>2.9084016717620695</v>
      </c>
      <c r="K181" s="793">
        <f t="shared" si="83"/>
        <v>0.17253230256215665</v>
      </c>
      <c r="L181" s="793">
        <f t="shared" si="83"/>
        <v>5.7805681484642664</v>
      </c>
      <c r="M181" s="793">
        <f t="shared" si="83"/>
        <v>3.0182448385823708</v>
      </c>
      <c r="N181" s="793">
        <f t="shared" si="83"/>
        <v>7.7749987041881869</v>
      </c>
      <c r="O181" s="793">
        <f t="shared" si="83"/>
        <v>3.0182448385823708</v>
      </c>
      <c r="P181" s="793">
        <f t="shared" si="83"/>
        <v>8.2053382473227465</v>
      </c>
      <c r="Q181" s="794">
        <f t="shared" si="83"/>
        <v>2.0588023955941659</v>
      </c>
      <c r="R181" s="802">
        <f t="shared" si="78"/>
        <v>57.242288418661779</v>
      </c>
    </row>
    <row r="182" spans="1:18" x14ac:dyDescent="0.25">
      <c r="A182" s="791">
        <v>2029</v>
      </c>
      <c r="B182" s="792">
        <f t="shared" si="74"/>
        <v>1.6022554369765998</v>
      </c>
      <c r="C182" s="793">
        <f t="shared" ref="C182:Q182" si="84">C16*C$31/100*C138</f>
        <v>2.7816934669732638</v>
      </c>
      <c r="D182" s="793">
        <f t="shared" si="84"/>
        <v>3.8847111670158254</v>
      </c>
      <c r="E182" s="793">
        <f t="shared" si="84"/>
        <v>3.3126828151313439</v>
      </c>
      <c r="F182" s="793">
        <f t="shared" si="84"/>
        <v>6.201342229925876</v>
      </c>
      <c r="G182" s="793">
        <f t="shared" si="84"/>
        <v>3.3126828151313439</v>
      </c>
      <c r="H182" s="793">
        <f t="shared" si="84"/>
        <v>4.6642574037049327</v>
      </c>
      <c r="I182" s="793">
        <f t="shared" si="84"/>
        <v>0.18551023764735525</v>
      </c>
      <c r="J182" s="793">
        <f t="shared" si="84"/>
        <v>3.1271725774839889</v>
      </c>
      <c r="K182" s="793">
        <f t="shared" si="84"/>
        <v>0.18551023764735525</v>
      </c>
      <c r="L182" s="793">
        <f t="shared" si="84"/>
        <v>6.0975191669695148</v>
      </c>
      <c r="M182" s="793">
        <f t="shared" si="84"/>
        <v>3.4022946426412992</v>
      </c>
      <c r="N182" s="793">
        <f t="shared" si="84"/>
        <v>8.7643109994439872</v>
      </c>
      <c r="O182" s="793">
        <f t="shared" si="84"/>
        <v>3.4022946426412992</v>
      </c>
      <c r="P182" s="793">
        <f t="shared" si="84"/>
        <v>8.9880657884592559</v>
      </c>
      <c r="Q182" s="794">
        <f t="shared" si="84"/>
        <v>2.1831715825427533</v>
      </c>
      <c r="R182" s="802">
        <f t="shared" si="78"/>
        <v>62.095475210336005</v>
      </c>
    </row>
    <row r="183" spans="1:18" x14ac:dyDescent="0.25">
      <c r="A183" s="791">
        <v>2030</v>
      </c>
      <c r="B183" s="792">
        <f t="shared" si="74"/>
        <v>1.68843472442053</v>
      </c>
      <c r="C183" s="793">
        <f t="shared" ref="C183:Q183" si="85">C17*C$31/100*C139</f>
        <v>2.9313102854523092</v>
      </c>
      <c r="D183" s="793">
        <f t="shared" si="85"/>
        <v>4.0677319996392356</v>
      </c>
      <c r="E183" s="793">
        <f t="shared" si="85"/>
        <v>3.5757039704789588</v>
      </c>
      <c r="F183" s="793">
        <f t="shared" si="85"/>
        <v>6.6937178327366107</v>
      </c>
      <c r="G183" s="793">
        <f t="shared" si="85"/>
        <v>3.5757039704789588</v>
      </c>
      <c r="H183" s="793">
        <f t="shared" si="85"/>
        <v>5.0345911904343748</v>
      </c>
      <c r="I183" s="793">
        <f t="shared" si="85"/>
        <v>0.20023942234682165</v>
      </c>
      <c r="J183" s="793">
        <f t="shared" si="85"/>
        <v>3.375464548132137</v>
      </c>
      <c r="K183" s="793">
        <f t="shared" si="85"/>
        <v>0.20023942234682165</v>
      </c>
      <c r="L183" s="793">
        <f t="shared" si="85"/>
        <v>6.4346125380656938</v>
      </c>
      <c r="M183" s="793">
        <f t="shared" si="85"/>
        <v>3.8760017272796343</v>
      </c>
      <c r="N183" s="793">
        <f t="shared" si="85"/>
        <v>9.984580449472336</v>
      </c>
      <c r="O183" s="793">
        <f t="shared" si="85"/>
        <v>3.8760017272796343</v>
      </c>
      <c r="P183" s="793">
        <f t="shared" si="85"/>
        <v>9.9049576991570838</v>
      </c>
      <c r="Q183" s="794">
        <f t="shared" si="85"/>
        <v>2.3150776549327499</v>
      </c>
      <c r="R183" s="802">
        <f t="shared" si="78"/>
        <v>67.734369162653891</v>
      </c>
    </row>
    <row r="184" spans="1:18" x14ac:dyDescent="0.25">
      <c r="A184" s="791">
        <v>2031</v>
      </c>
      <c r="B184" s="792">
        <f t="shared" si="74"/>
        <v>1.7790492565423675</v>
      </c>
      <c r="C184" s="793">
        <f t="shared" ref="C184:Q184" si="86">C18*C$31/100*C140</f>
        <v>3.0886271814971664</v>
      </c>
      <c r="D184" s="793">
        <f t="shared" si="86"/>
        <v>4.2576714444967214</v>
      </c>
      <c r="E184" s="793">
        <f t="shared" si="86"/>
        <v>3.8767694178266972</v>
      </c>
      <c r="F184" s="793">
        <f t="shared" si="86"/>
        <v>7.2573123501715768</v>
      </c>
      <c r="G184" s="793">
        <f t="shared" si="86"/>
        <v>3.8767694178266972</v>
      </c>
      <c r="H184" s="793">
        <f t="shared" si="86"/>
        <v>5.4584913402999895</v>
      </c>
      <c r="I184" s="793">
        <f t="shared" si="86"/>
        <v>0.217099087398295</v>
      </c>
      <c r="J184" s="793">
        <f t="shared" si="86"/>
        <v>3.6596703304284022</v>
      </c>
      <c r="K184" s="793">
        <f t="shared" si="86"/>
        <v>0.217099087398295</v>
      </c>
      <c r="L184" s="793">
        <f t="shared" si="86"/>
        <v>6.7963440137882509</v>
      </c>
      <c r="M184" s="793">
        <f t="shared" si="86"/>
        <v>4.4650245362863838</v>
      </c>
      <c r="N184" s="793">
        <f t="shared" si="86"/>
        <v>11.501903205473724</v>
      </c>
      <c r="O184" s="793">
        <f t="shared" si="86"/>
        <v>4.4650245362863838</v>
      </c>
      <c r="P184" s="793">
        <f t="shared" si="86"/>
        <v>10.994967485805805</v>
      </c>
      <c r="Q184" s="794">
        <f t="shared" si="86"/>
        <v>2.4564647092725496</v>
      </c>
      <c r="R184" s="802">
        <f t="shared" si="78"/>
        <v>74.368287400799318</v>
      </c>
    </row>
    <row r="185" spans="1:18" x14ac:dyDescent="0.25">
      <c r="A185" s="791">
        <v>2032</v>
      </c>
      <c r="B185" s="792">
        <f t="shared" si="74"/>
        <v>1.8751232117659933</v>
      </c>
      <c r="C185" s="793">
        <f t="shared" ref="C185:Q185" si="87">C19*C$31/100*C141</f>
        <v>3.2554222426492943</v>
      </c>
      <c r="D185" s="793">
        <f t="shared" si="87"/>
        <v>4.4559709742153375</v>
      </c>
      <c r="E185" s="793">
        <f t="shared" si="87"/>
        <v>4.2237690792005109</v>
      </c>
      <c r="F185" s="793">
        <f t="shared" si="87"/>
        <v>7.9068957162633566</v>
      </c>
      <c r="G185" s="793">
        <f t="shared" si="87"/>
        <v>4.2237690792005109</v>
      </c>
      <c r="H185" s="793">
        <f t="shared" si="87"/>
        <v>5.9470668635143191</v>
      </c>
      <c r="I185" s="793">
        <f t="shared" si="87"/>
        <v>0.23653106843522856</v>
      </c>
      <c r="J185" s="793">
        <f t="shared" si="87"/>
        <v>3.9872380107652825</v>
      </c>
      <c r="K185" s="793">
        <f t="shared" si="87"/>
        <v>0.23653106843522856</v>
      </c>
      <c r="L185" s="793">
        <f t="shared" si="87"/>
        <v>7.1879733725769972</v>
      </c>
      <c r="M185" s="793">
        <f t="shared" si="87"/>
        <v>5.2005485560019054</v>
      </c>
      <c r="N185" s="793">
        <f t="shared" si="87"/>
        <v>13.396613080260906</v>
      </c>
      <c r="O185" s="793">
        <f t="shared" si="87"/>
        <v>5.2005485560019054</v>
      </c>
      <c r="P185" s="793">
        <f t="shared" si="87"/>
        <v>12.305555107694911</v>
      </c>
      <c r="Q185" s="794">
        <f t="shared" si="87"/>
        <v>2.6096562312527416</v>
      </c>
      <c r="R185" s="802">
        <f t="shared" si="78"/>
        <v>82.249212218234433</v>
      </c>
    </row>
    <row r="186" spans="1:18" x14ac:dyDescent="0.25">
      <c r="A186" s="791">
        <v>2033</v>
      </c>
      <c r="B186" s="792">
        <f t="shared" si="74"/>
        <v>1.9778605843635644</v>
      </c>
      <c r="C186" s="793">
        <f t="shared" ref="C186:Q186" si="88">C20*C$31/100*C142</f>
        <v>3.4337857367422999</v>
      </c>
      <c r="D186" s="793">
        <f t="shared" si="88"/>
        <v>4.6643013622068317</v>
      </c>
      <c r="E186" s="793">
        <f t="shared" si="88"/>
        <v>4.6258424025856648</v>
      </c>
      <c r="F186" s="793">
        <f t="shared" si="88"/>
        <v>8.6595769776403628</v>
      </c>
      <c r="G186" s="793">
        <f t="shared" si="88"/>
        <v>4.6258424025856648</v>
      </c>
      <c r="H186" s="793">
        <f t="shared" si="88"/>
        <v>6.5131861028406144</v>
      </c>
      <c r="I186" s="793">
        <f t="shared" si="88"/>
        <v>0.25904717454479714</v>
      </c>
      <c r="J186" s="793">
        <f t="shared" si="88"/>
        <v>4.3667952280408668</v>
      </c>
      <c r="K186" s="793">
        <f t="shared" si="88"/>
        <v>0.25904717454479714</v>
      </c>
      <c r="L186" s="793">
        <f t="shared" si="88"/>
        <v>7.6156168869333758</v>
      </c>
      <c r="M186" s="793">
        <f t="shared" si="88"/>
        <v>6.1201253356293304</v>
      </c>
      <c r="N186" s="793">
        <f t="shared" si="88"/>
        <v>15.765442864581155</v>
      </c>
      <c r="O186" s="793">
        <f t="shared" si="88"/>
        <v>6.1201253356293304</v>
      </c>
      <c r="P186" s="793">
        <f t="shared" si="88"/>
        <v>13.893995176828231</v>
      </c>
      <c r="Q186" s="794">
        <f t="shared" si="88"/>
        <v>2.7774075144887864</v>
      </c>
      <c r="R186" s="802">
        <f t="shared" si="78"/>
        <v>91.67799826018566</v>
      </c>
    </row>
    <row r="187" spans="1:18" x14ac:dyDescent="0.25">
      <c r="A187" s="791">
        <v>2034</v>
      </c>
      <c r="B187" s="792">
        <f t="shared" si="74"/>
        <v>2.0886676380318354</v>
      </c>
      <c r="C187" s="793">
        <f t="shared" ref="C187:Q187" si="89">C21*C$31/100*C143</f>
        <v>3.626159093805271</v>
      </c>
      <c r="D187" s="793">
        <f t="shared" si="89"/>
        <v>4.8845887254143854</v>
      </c>
      <c r="E187" s="793">
        <f t="shared" si="89"/>
        <v>5.0935196715928637</v>
      </c>
      <c r="F187" s="793">
        <f t="shared" si="89"/>
        <v>9.5350688252218401</v>
      </c>
      <c r="G187" s="793">
        <f t="shared" si="89"/>
        <v>5.0935196715928637</v>
      </c>
      <c r="H187" s="793">
        <f t="shared" si="89"/>
        <v>7.171675697602752</v>
      </c>
      <c r="I187" s="793">
        <f t="shared" si="89"/>
        <v>0.28523710160920029</v>
      </c>
      <c r="J187" s="793">
        <f t="shared" si="89"/>
        <v>4.8082825699836631</v>
      </c>
      <c r="K187" s="793">
        <f t="shared" si="89"/>
        <v>0.28523710160920029</v>
      </c>
      <c r="L187" s="793">
        <f t="shared" si="89"/>
        <v>8.086346813408344</v>
      </c>
      <c r="M187" s="793">
        <f t="shared" si="89"/>
        <v>7.2685906640558589</v>
      </c>
      <c r="N187" s="793">
        <f t="shared" si="89"/>
        <v>18.72388955060789</v>
      </c>
      <c r="O187" s="793">
        <f t="shared" si="89"/>
        <v>7.2685906640558589</v>
      </c>
      <c r="P187" s="793">
        <f t="shared" si="89"/>
        <v>15.828810116837504</v>
      </c>
      <c r="Q187" s="794">
        <f t="shared" si="89"/>
        <v>2.9629625995008739</v>
      </c>
      <c r="R187" s="802">
        <f t="shared" si="78"/>
        <v>103.0111465049302</v>
      </c>
    </row>
    <row r="188" spans="1:18" x14ac:dyDescent="0.25">
      <c r="A188" s="791">
        <v>2035</v>
      </c>
      <c r="B188" s="792">
        <f t="shared" si="74"/>
        <v>2.2091771166896774</v>
      </c>
      <c r="C188" s="793">
        <f t="shared" ref="C188:Q188" si="90">C22*C$31/100*C144</f>
        <v>3.8353769386973569</v>
      </c>
      <c r="D188" s="793">
        <f t="shared" si="90"/>
        <v>5.1190424274466269</v>
      </c>
      <c r="E188" s="793">
        <f t="shared" si="90"/>
        <v>5.6388733682375598</v>
      </c>
      <c r="F188" s="793">
        <f t="shared" si="90"/>
        <v>10.555970945340711</v>
      </c>
      <c r="G188" s="793">
        <f t="shared" si="90"/>
        <v>5.6388733682375598</v>
      </c>
      <c r="H188" s="793">
        <f t="shared" si="90"/>
        <v>7.9395337024784833</v>
      </c>
      <c r="I188" s="793">
        <f t="shared" si="90"/>
        <v>0.31577690862130325</v>
      </c>
      <c r="J188" s="793">
        <f t="shared" si="90"/>
        <v>5.3230964596162558</v>
      </c>
      <c r="K188" s="793">
        <f t="shared" si="90"/>
        <v>0.31577690862130325</v>
      </c>
      <c r="L188" s="793">
        <f t="shared" si="90"/>
        <v>8.6082981455459908</v>
      </c>
      <c r="M188" s="793">
        <f t="shared" si="90"/>
        <v>8.699065243059632</v>
      </c>
      <c r="N188" s="793">
        <f t="shared" si="90"/>
        <v>22.408792066121613</v>
      </c>
      <c r="O188" s="793">
        <f t="shared" si="90"/>
        <v>8.699065243059632</v>
      </c>
      <c r="P188" s="793">
        <f t="shared" si="90"/>
        <v>18.191333616168905</v>
      </c>
      <c r="Q188" s="794">
        <f t="shared" si="90"/>
        <v>3.1701159079348114</v>
      </c>
      <c r="R188" s="802">
        <f t="shared" si="78"/>
        <v>116.66816836587743</v>
      </c>
    </row>
    <row r="189" spans="1:18" x14ac:dyDescent="0.25">
      <c r="A189" s="791">
        <v>2036</v>
      </c>
      <c r="B189" s="792">
        <f t="shared" si="74"/>
        <v>2.3412742744762731</v>
      </c>
      <c r="C189" s="793">
        <f t="shared" ref="C189:Q189" si="91">C23*C$31/100*C145</f>
        <v>4.0647122820768633</v>
      </c>
      <c r="D189" s="793">
        <f t="shared" si="91"/>
        <v>5.3701849021942385</v>
      </c>
      <c r="E189" s="793">
        <f t="shared" si="91"/>
        <v>6.2756799122862903</v>
      </c>
      <c r="F189" s="793">
        <f t="shared" si="91"/>
        <v>11.748072795799935</v>
      </c>
      <c r="G189" s="793">
        <f t="shared" si="91"/>
        <v>6.2756799122862903</v>
      </c>
      <c r="H189" s="793">
        <f t="shared" si="91"/>
        <v>8.8361573164990972</v>
      </c>
      <c r="I189" s="793">
        <f t="shared" si="91"/>
        <v>0.35143807508803215</v>
      </c>
      <c r="J189" s="793">
        <f t="shared" si="91"/>
        <v>5.9242418371982568</v>
      </c>
      <c r="K189" s="793">
        <f t="shared" si="91"/>
        <v>0.35143807508803215</v>
      </c>
      <c r="L189" s="793">
        <f t="shared" si="91"/>
        <v>9.1907828693552869</v>
      </c>
      <c r="M189" s="793">
        <f t="shared" si="91"/>
        <v>10.474041178932756</v>
      </c>
      <c r="N189" s="793">
        <f t="shared" si="91"/>
        <v>26.981130076930778</v>
      </c>
      <c r="O189" s="793">
        <f t="shared" si="91"/>
        <v>10.474041178932756</v>
      </c>
      <c r="P189" s="793">
        <f t="shared" si="91"/>
        <v>21.077409681885683</v>
      </c>
      <c r="Q189" s="794">
        <f t="shared" si="91"/>
        <v>3.4032787461667375</v>
      </c>
      <c r="R189" s="802">
        <f t="shared" si="78"/>
        <v>133.13956311519729</v>
      </c>
    </row>
    <row r="190" spans="1:18" x14ac:dyDescent="0.25">
      <c r="A190" s="791">
        <v>2037</v>
      </c>
      <c r="B190" s="792">
        <f t="shared" si="74"/>
        <v>2.4871247866506456</v>
      </c>
      <c r="C190" s="793">
        <f t="shared" ref="C190:Q190" si="92">C24*C$31/100*C146</f>
        <v>4.3179249768240382</v>
      </c>
      <c r="D190" s="793">
        <f t="shared" si="92"/>
        <v>5.640883457776189</v>
      </c>
      <c r="E190" s="793">
        <f t="shared" si="92"/>
        <v>7.0195920992924643</v>
      </c>
      <c r="F190" s="793">
        <f t="shared" si="92"/>
        <v>13.140676409875493</v>
      </c>
      <c r="G190" s="793">
        <f t="shared" si="92"/>
        <v>7.0195920992924643</v>
      </c>
      <c r="H190" s="793">
        <f t="shared" si="92"/>
        <v>9.8835856758037881</v>
      </c>
      <c r="I190" s="793">
        <f t="shared" si="92"/>
        <v>0.39309715756037789</v>
      </c>
      <c r="J190" s="793">
        <f t="shared" si="92"/>
        <v>6.6264949417320853</v>
      </c>
      <c r="K190" s="793">
        <f t="shared" si="92"/>
        <v>0.39309715756037789</v>
      </c>
      <c r="L190" s="793">
        <f t="shared" si="92"/>
        <v>9.844411959872156</v>
      </c>
      <c r="M190" s="793">
        <f t="shared" si="92"/>
        <v>12.666557597577237</v>
      </c>
      <c r="N190" s="793">
        <f t="shared" si="92"/>
        <v>32.629052371358952</v>
      </c>
      <c r="O190" s="793">
        <f t="shared" si="92"/>
        <v>12.666557597577237</v>
      </c>
      <c r="P190" s="793">
        <f t="shared" si="92"/>
        <v>24.599232573022835</v>
      </c>
      <c r="Q190" s="794">
        <f t="shared" si="92"/>
        <v>3.6675508516122459</v>
      </c>
      <c r="R190" s="802">
        <f t="shared" si="78"/>
        <v>152.9954317133886</v>
      </c>
    </row>
    <row r="191" spans="1:18" x14ac:dyDescent="0.25">
      <c r="A191" s="791">
        <v>2038</v>
      </c>
      <c r="B191" s="792">
        <f t="shared" si="74"/>
        <v>2.6492046028259142</v>
      </c>
      <c r="C191" s="793">
        <f t="shared" ref="C191:Q191" si="93">C25*C$31/100*C147</f>
        <v>4.5993135465727679</v>
      </c>
      <c r="D191" s="793">
        <f t="shared" si="93"/>
        <v>5.9343841204236876</v>
      </c>
      <c r="E191" s="793">
        <f t="shared" si="93"/>
        <v>7.8883225581629972</v>
      </c>
      <c r="F191" s="793">
        <f t="shared" si="93"/>
        <v>14.76693982888113</v>
      </c>
      <c r="G191" s="793">
        <f t="shared" si="93"/>
        <v>7.8883225581629972</v>
      </c>
      <c r="H191" s="793">
        <f t="shared" si="93"/>
        <v>11.106758161893501</v>
      </c>
      <c r="I191" s="793">
        <f t="shared" si="93"/>
        <v>0.44174606325712779</v>
      </c>
      <c r="J191" s="793">
        <f t="shared" si="93"/>
        <v>7.4465764949058686</v>
      </c>
      <c r="K191" s="793">
        <f t="shared" si="93"/>
        <v>0.44174606325712779</v>
      </c>
      <c r="L191" s="793">
        <f t="shared" si="93"/>
        <v>10.581225356403094</v>
      </c>
      <c r="M191" s="793">
        <f t="shared" si="93"/>
        <v>15.361468671951492</v>
      </c>
      <c r="N191" s="793">
        <f t="shared" si="93"/>
        <v>39.571143298947042</v>
      </c>
      <c r="O191" s="793">
        <f t="shared" si="93"/>
        <v>15.361468671951492</v>
      </c>
      <c r="P191" s="793">
        <f t="shared" si="93"/>
        <v>28.887332866318538</v>
      </c>
      <c r="Q191" s="794">
        <f t="shared" si="93"/>
        <v>3.9687971542740055</v>
      </c>
      <c r="R191" s="802">
        <f t="shared" si="78"/>
        <v>176.89475001818877</v>
      </c>
    </row>
    <row r="192" spans="1:18" x14ac:dyDescent="0.25">
      <c r="A192" s="791">
        <v>2039</v>
      </c>
      <c r="B192" s="792">
        <f t="shared" si="74"/>
        <v>2.8303318037150773</v>
      </c>
      <c r="C192" s="793">
        <f t="shared" ref="C192:Q192" si="94">C26*C$31/100*C148</f>
        <v>4.9137704925608992</v>
      </c>
      <c r="D192" s="793">
        <f t="shared" si="94"/>
        <v>6.2543475776799848</v>
      </c>
      <c r="E192" s="793">
        <f t="shared" si="94"/>
        <v>8.9018385478632425</v>
      </c>
      <c r="F192" s="793">
        <f t="shared" si="94"/>
        <v>16.664241761599989</v>
      </c>
      <c r="G192" s="793">
        <f t="shared" si="94"/>
        <v>8.9018385478632425</v>
      </c>
      <c r="H192" s="793">
        <f t="shared" si="94"/>
        <v>12.533788675391444</v>
      </c>
      <c r="I192" s="793">
        <f t="shared" si="94"/>
        <v>0.49850295868034145</v>
      </c>
      <c r="J192" s="793">
        <f t="shared" si="94"/>
        <v>8.4033355891829</v>
      </c>
      <c r="K192" s="793">
        <f t="shared" si="94"/>
        <v>0.49850295868034145</v>
      </c>
      <c r="L192" s="793">
        <f t="shared" si="94"/>
        <v>11.414830153107053</v>
      </c>
      <c r="M192" s="793">
        <f t="shared" si="94"/>
        <v>18.656807335291951</v>
      </c>
      <c r="N192" s="793">
        <f t="shared" si="94"/>
        <v>48.059935695712056</v>
      </c>
      <c r="O192" s="793">
        <f t="shared" si="94"/>
        <v>18.656807335291951</v>
      </c>
      <c r="P192" s="793">
        <f t="shared" si="94"/>
        <v>34.092714882219632</v>
      </c>
      <c r="Q192" s="794">
        <f t="shared" si="94"/>
        <v>4.3137299253082357</v>
      </c>
      <c r="R192" s="802">
        <f t="shared" si="78"/>
        <v>205.59532424014833</v>
      </c>
    </row>
    <row r="193" spans="1:18" x14ac:dyDescent="0.25">
      <c r="A193" s="791">
        <v>2040</v>
      </c>
      <c r="B193" s="792">
        <f t="shared" si="74"/>
        <v>3.0337005223183895</v>
      </c>
      <c r="C193" s="793">
        <f t="shared" ref="C193:Q193" si="95">C27*C$31/100*C149</f>
        <v>5.266841184580537</v>
      </c>
      <c r="D193" s="793">
        <f t="shared" si="95"/>
        <v>6.6048872800721643</v>
      </c>
      <c r="E193" s="793">
        <f t="shared" si="95"/>
        <v>10.082568411677753</v>
      </c>
      <c r="F193" s="793">
        <f t="shared" si="95"/>
        <v>18.874568066660753</v>
      </c>
      <c r="G193" s="793">
        <f t="shared" si="95"/>
        <v>10.082568411677753</v>
      </c>
      <c r="H193" s="793">
        <f t="shared" si="95"/>
        <v>14.196256323642276</v>
      </c>
      <c r="I193" s="793">
        <f t="shared" si="95"/>
        <v>0.56462383105395419</v>
      </c>
      <c r="J193" s="793">
        <f t="shared" si="95"/>
        <v>9.5179445806237979</v>
      </c>
      <c r="K193" s="793">
        <f t="shared" si="95"/>
        <v>0.56462383105395419</v>
      </c>
      <c r="L193" s="793">
        <f t="shared" si="95"/>
        <v>12.360547240671892</v>
      </c>
      <c r="M193" s="793">
        <f t="shared" si="95"/>
        <v>22.665247938748774</v>
      </c>
      <c r="N193" s="793">
        <f t="shared" si="95"/>
        <v>58.385678690216835</v>
      </c>
      <c r="O193" s="793">
        <f t="shared" si="95"/>
        <v>22.665247938748774</v>
      </c>
      <c r="P193" s="793">
        <f t="shared" si="95"/>
        <v>40.389150675218445</v>
      </c>
      <c r="Q193" s="794">
        <f t="shared" si="95"/>
        <v>4.7099964836670072</v>
      </c>
      <c r="R193" s="802">
        <f t="shared" si="78"/>
        <v>239.96445141063302</v>
      </c>
    </row>
    <row r="194" spans="1:18" ht="15.75" thickBot="1" x14ac:dyDescent="0.3">
      <c r="A194" s="795">
        <v>2041</v>
      </c>
      <c r="B194" s="796">
        <f t="shared" si="74"/>
        <v>3.2629169902449084</v>
      </c>
      <c r="C194" s="797">
        <f t="shared" ref="C194:Q194" si="96">C28*C$31/100*C150</f>
        <v>5.6647864413974105</v>
      </c>
      <c r="D194" s="797">
        <f t="shared" si="96"/>
        <v>6.9906097601969908</v>
      </c>
      <c r="E194" s="797">
        <f t="shared" si="96"/>
        <v>11.455620006295467</v>
      </c>
      <c r="F194" s="797">
        <f t="shared" si="96"/>
        <v>21.444920651785115</v>
      </c>
      <c r="G194" s="797">
        <f t="shared" si="96"/>
        <v>11.455620006295467</v>
      </c>
      <c r="H194" s="797">
        <f t="shared" si="96"/>
        <v>16.129512968864017</v>
      </c>
      <c r="I194" s="797">
        <f t="shared" si="96"/>
        <v>0.64151472035254598</v>
      </c>
      <c r="J194" s="797">
        <f t="shared" si="96"/>
        <v>10.814105285942921</v>
      </c>
      <c r="K194" s="797">
        <f t="shared" si="96"/>
        <v>0.64151472035254598</v>
      </c>
      <c r="L194" s="797">
        <f t="shared" si="96"/>
        <v>13.435566633972764</v>
      </c>
      <c r="M194" s="797">
        <f t="shared" si="96"/>
        <v>27.515671097903304</v>
      </c>
      <c r="N194" s="797">
        <f t="shared" si="96"/>
        <v>70.880368748198904</v>
      </c>
      <c r="O194" s="797">
        <f t="shared" si="96"/>
        <v>27.515671097903304</v>
      </c>
      <c r="P194" s="797">
        <f t="shared" si="96"/>
        <v>47.975635769736776</v>
      </c>
      <c r="Q194" s="798">
        <f t="shared" si="96"/>
        <v>5.1662726311781118</v>
      </c>
      <c r="R194" s="804">
        <f t="shared" si="78"/>
        <v>280.9903075306205</v>
      </c>
    </row>
  </sheetData>
  <mergeCells count="13">
    <mergeCell ref="A174:Q174"/>
    <mergeCell ref="A1:Q1"/>
    <mergeCell ref="A8:Q8"/>
    <mergeCell ref="A30:Q30"/>
    <mergeCell ref="A33:Q33"/>
    <mergeCell ref="A55:Q55"/>
    <mergeCell ref="A58:Q58"/>
    <mergeCell ref="A80:B80"/>
    <mergeCell ref="A84:B84"/>
    <mergeCell ref="A86:Q86"/>
    <mergeCell ref="A108:Q108"/>
    <mergeCell ref="A130:Q130"/>
    <mergeCell ref="A152:Q152"/>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194"/>
  <sheetViews>
    <sheetView topLeftCell="A172" workbookViewId="0">
      <selection activeCell="F172" sqref="F172"/>
    </sheetView>
  </sheetViews>
  <sheetFormatPr defaultColWidth="8.85546875" defaultRowHeight="15" x14ac:dyDescent="0.25"/>
  <cols>
    <col min="1" max="1" width="23.7109375" style="620" bestFit="1" customWidth="1"/>
    <col min="2" max="18" width="10.7109375" style="620" customWidth="1"/>
    <col min="19" max="16384" width="8.85546875" style="620"/>
  </cols>
  <sheetData>
    <row r="1" spans="1:19" ht="14.45" thickBot="1" x14ac:dyDescent="0.3">
      <c r="A1" s="902" t="s">
        <v>616</v>
      </c>
      <c r="B1" s="902"/>
      <c r="C1" s="902"/>
      <c r="D1" s="902"/>
      <c r="E1" s="902"/>
      <c r="F1" s="902"/>
      <c r="G1" s="902"/>
      <c r="H1" s="902"/>
      <c r="I1" s="902"/>
      <c r="J1" s="902"/>
      <c r="K1" s="902"/>
      <c r="L1" s="902"/>
      <c r="M1" s="902"/>
      <c r="N1" s="902"/>
      <c r="O1" s="902"/>
      <c r="P1" s="902"/>
      <c r="Q1" s="902"/>
    </row>
    <row r="2" spans="1:19" ht="13.9" x14ac:dyDescent="0.25">
      <c r="A2" s="480" t="s">
        <v>480</v>
      </c>
      <c r="B2" s="757">
        <v>1</v>
      </c>
      <c r="C2" s="757">
        <v>2</v>
      </c>
      <c r="D2" s="757">
        <v>3</v>
      </c>
      <c r="E2" s="757">
        <v>4</v>
      </c>
      <c r="F2" s="757">
        <v>5</v>
      </c>
      <c r="G2" s="757">
        <v>6</v>
      </c>
      <c r="H2" s="757">
        <v>7</v>
      </c>
      <c r="I2" s="757">
        <v>8</v>
      </c>
      <c r="J2" s="757">
        <v>9</v>
      </c>
      <c r="K2" s="757">
        <v>10</v>
      </c>
      <c r="L2" s="757">
        <v>11</v>
      </c>
      <c r="M2" s="757">
        <v>12</v>
      </c>
      <c r="N2" s="757">
        <v>13</v>
      </c>
      <c r="O2" s="757">
        <v>14</v>
      </c>
      <c r="P2" s="757">
        <v>15</v>
      </c>
      <c r="Q2" s="786">
        <v>16</v>
      </c>
    </row>
    <row r="3" spans="1:19" ht="13.9" x14ac:dyDescent="0.25">
      <c r="A3" s="759" t="s">
        <v>432</v>
      </c>
      <c r="B3" s="706" t="s">
        <v>572</v>
      </c>
      <c r="C3" s="706" t="s">
        <v>569</v>
      </c>
      <c r="D3" s="706" t="s">
        <v>575</v>
      </c>
      <c r="E3" s="706" t="s">
        <v>571</v>
      </c>
      <c r="F3" s="706" t="s">
        <v>572</v>
      </c>
      <c r="G3" s="706" t="s">
        <v>569</v>
      </c>
      <c r="H3" s="706" t="s">
        <v>574</v>
      </c>
      <c r="I3" s="706" t="s">
        <v>571</v>
      </c>
      <c r="J3" s="706" t="s">
        <v>568</v>
      </c>
      <c r="K3" s="706" t="s">
        <v>569</v>
      </c>
      <c r="L3" s="706" t="s">
        <v>573</v>
      </c>
      <c r="M3" s="706" t="s">
        <v>571</v>
      </c>
      <c r="N3" s="706" t="s">
        <v>572</v>
      </c>
      <c r="O3" s="706" t="s">
        <v>569</v>
      </c>
      <c r="P3" s="706" t="s">
        <v>570</v>
      </c>
      <c r="Q3" s="707" t="s">
        <v>571</v>
      </c>
      <c r="S3" s="461"/>
    </row>
    <row r="4" spans="1:19" ht="13.9" x14ac:dyDescent="0.25">
      <c r="A4" s="759" t="s">
        <v>399</v>
      </c>
      <c r="B4" s="761">
        <f>864/5280</f>
        <v>0.16363636363636364</v>
      </c>
      <c r="C4" s="761">
        <f>1500/5280</f>
        <v>0.28409090909090912</v>
      </c>
      <c r="D4" s="761">
        <f>2112/5280</f>
        <v>0.4</v>
      </c>
      <c r="E4" s="761">
        <f>1500/5280</f>
        <v>0.28409090909090912</v>
      </c>
      <c r="F4" s="761">
        <f>2808/5280</f>
        <v>0.53181818181818186</v>
      </c>
      <c r="G4" s="761">
        <f>1500/5280</f>
        <v>0.28409090909090912</v>
      </c>
      <c r="H4" s="761">
        <f>2112/5280</f>
        <v>0.4</v>
      </c>
      <c r="I4" s="761">
        <f>84/5280</f>
        <v>1.5909090909090907E-2</v>
      </c>
      <c r="J4" s="761">
        <f>1416/5280</f>
        <v>0.26818181818181819</v>
      </c>
      <c r="K4" s="761">
        <f>84/5280</f>
        <v>1.5909090909090907E-2</v>
      </c>
      <c r="L4" s="761">
        <f>3168/5280</f>
        <v>0.6</v>
      </c>
      <c r="M4" s="761">
        <f>1500/5280</f>
        <v>0.28409090909090912</v>
      </c>
      <c r="N4" s="761">
        <f>3864/5280</f>
        <v>0.73181818181818181</v>
      </c>
      <c r="O4" s="761">
        <f>1500/5280</f>
        <v>0.28409090909090912</v>
      </c>
      <c r="P4" s="761">
        <f>5280/5280</f>
        <v>1</v>
      </c>
      <c r="Q4" s="782">
        <f>1350/5280</f>
        <v>0.25568181818181818</v>
      </c>
      <c r="S4" s="461"/>
    </row>
    <row r="5" spans="1:19" ht="13.9" x14ac:dyDescent="0.25">
      <c r="A5" s="759" t="s">
        <v>398</v>
      </c>
      <c r="B5" s="706">
        <v>3</v>
      </c>
      <c r="C5" s="706">
        <v>3</v>
      </c>
      <c r="D5" s="706">
        <v>3</v>
      </c>
      <c r="E5" s="706">
        <v>3</v>
      </c>
      <c r="F5" s="706">
        <v>3</v>
      </c>
      <c r="G5" s="706">
        <v>3</v>
      </c>
      <c r="H5" s="706">
        <v>3</v>
      </c>
      <c r="I5" s="706">
        <v>3</v>
      </c>
      <c r="J5" s="706">
        <v>3</v>
      </c>
      <c r="K5" s="706">
        <v>3</v>
      </c>
      <c r="L5" s="706">
        <v>3</v>
      </c>
      <c r="M5" s="706">
        <v>3</v>
      </c>
      <c r="N5" s="706">
        <v>3</v>
      </c>
      <c r="O5" s="706">
        <v>3</v>
      </c>
      <c r="P5" s="706">
        <v>3</v>
      </c>
      <c r="Q5" s="707">
        <v>3</v>
      </c>
    </row>
    <row r="6" spans="1:19" ht="14.45" thickBot="1" x14ac:dyDescent="0.3">
      <c r="A6" s="763" t="s">
        <v>576</v>
      </c>
      <c r="B6" s="730">
        <v>1800</v>
      </c>
      <c r="C6" s="730">
        <v>1800</v>
      </c>
      <c r="D6" s="730">
        <v>1800</v>
      </c>
      <c r="E6" s="730">
        <v>1800</v>
      </c>
      <c r="F6" s="730">
        <v>1800</v>
      </c>
      <c r="G6" s="730">
        <v>1800</v>
      </c>
      <c r="H6" s="730">
        <v>1800</v>
      </c>
      <c r="I6" s="730">
        <v>1800</v>
      </c>
      <c r="J6" s="730">
        <v>1800</v>
      </c>
      <c r="K6" s="730">
        <v>1800</v>
      </c>
      <c r="L6" s="730">
        <v>1800</v>
      </c>
      <c r="M6" s="730">
        <v>1800</v>
      </c>
      <c r="N6" s="730">
        <v>1800</v>
      </c>
      <c r="O6" s="730">
        <v>1800</v>
      </c>
      <c r="P6" s="730">
        <v>1800</v>
      </c>
      <c r="Q6" s="731">
        <v>1800</v>
      </c>
    </row>
    <row r="8" spans="1:19" ht="14.45" thickBot="1" x14ac:dyDescent="0.3">
      <c r="A8" s="903" t="s">
        <v>617</v>
      </c>
      <c r="B8" s="903"/>
      <c r="C8" s="903"/>
      <c r="D8" s="903"/>
      <c r="E8" s="903"/>
      <c r="F8" s="903"/>
      <c r="G8" s="903"/>
      <c r="H8" s="903"/>
      <c r="I8" s="903"/>
      <c r="J8" s="903"/>
      <c r="K8" s="903"/>
      <c r="L8" s="903"/>
      <c r="M8" s="903"/>
      <c r="N8" s="903"/>
      <c r="O8" s="903"/>
      <c r="P8" s="903"/>
      <c r="Q8" s="903"/>
    </row>
    <row r="9" spans="1:19" ht="13.9" x14ac:dyDescent="0.25">
      <c r="A9" s="480">
        <v>2022</v>
      </c>
      <c r="B9" s="765">
        <v>1166</v>
      </c>
      <c r="C9" s="765">
        <v>1166</v>
      </c>
      <c r="D9" s="765">
        <v>1155</v>
      </c>
      <c r="E9" s="765">
        <v>1791</v>
      </c>
      <c r="F9" s="765">
        <v>1791</v>
      </c>
      <c r="G9" s="765">
        <v>1791</v>
      </c>
      <c r="H9" s="765">
        <v>1791</v>
      </c>
      <c r="I9" s="765">
        <v>1791</v>
      </c>
      <c r="J9" s="765">
        <v>1791</v>
      </c>
      <c r="K9" s="765">
        <v>1791</v>
      </c>
      <c r="L9" s="765">
        <v>1367</v>
      </c>
      <c r="M9" s="765">
        <v>1844</v>
      </c>
      <c r="N9" s="765">
        <v>1844</v>
      </c>
      <c r="O9" s="765">
        <v>1844</v>
      </c>
      <c r="P9" s="765">
        <v>1632</v>
      </c>
      <c r="Q9" s="766">
        <v>2120</v>
      </c>
    </row>
    <row r="10" spans="1:19" ht="13.9" x14ac:dyDescent="0.25">
      <c r="A10" s="759">
        <v>2023</v>
      </c>
      <c r="B10" s="429">
        <f t="shared" ref="B10:B27" si="0">(B$28-B$9)/19+B9</f>
        <v>1243.8421052631579</v>
      </c>
      <c r="C10" s="429">
        <f t="shared" ref="C10:C27" si="1">(C$28-C$9)/19+C9</f>
        <v>1243.8421052631579</v>
      </c>
      <c r="D10" s="429">
        <f t="shared" ref="D10:D27" si="2">(D$28-D$9)/19+D9</f>
        <v>1221.8421052631579</v>
      </c>
      <c r="E10" s="429">
        <f t="shared" ref="E10:E27" si="3">(E$28-E$9)/19+E9</f>
        <v>1894</v>
      </c>
      <c r="F10" s="429">
        <f t="shared" ref="F10:F27" si="4">(F$28-F$9)/19+F9</f>
        <v>1894</v>
      </c>
      <c r="G10" s="429">
        <f t="shared" ref="G10:G27" si="5">(G$28-G$9)/19+G9</f>
        <v>1894</v>
      </c>
      <c r="H10" s="429">
        <f t="shared" ref="H10:H27" si="6">(H$28-H$9)/19+H9</f>
        <v>1894</v>
      </c>
      <c r="I10" s="429">
        <f t="shared" ref="I10:I27" si="7">(I$28-I$9)/19+I9</f>
        <v>1894</v>
      </c>
      <c r="J10" s="429">
        <f t="shared" ref="J10:J27" si="8">(J$28-J$9)/19+J9</f>
        <v>1894</v>
      </c>
      <c r="K10" s="429">
        <f t="shared" ref="K10:K27" si="9">(K$28-K$9)/19+K9</f>
        <v>1894</v>
      </c>
      <c r="L10" s="429">
        <f t="shared" ref="L10:L27" si="10">(L$28-L$9)/19+L9</f>
        <v>1448.7894736842104</v>
      </c>
      <c r="M10" s="429">
        <f t="shared" ref="M10:M27" si="11">(M$28-M$9)/19+M9</f>
        <v>1999.3157894736842</v>
      </c>
      <c r="N10" s="429">
        <f t="shared" ref="N10:N27" si="12">(N$28-N$9)/19+N9</f>
        <v>1999.3157894736842</v>
      </c>
      <c r="O10" s="429">
        <f t="shared" ref="O10:O27" si="13">(O$28-O$9)/19+O9</f>
        <v>1999.3157894736842</v>
      </c>
      <c r="P10" s="429">
        <f t="shared" ref="P10:P27" si="14">(P$28-P$9)/19+P9</f>
        <v>1772.3684210526317</v>
      </c>
      <c r="Q10" s="767">
        <f t="shared" ref="Q10:Q27" si="15">(Q$28-Q$9)/19+Q9</f>
        <v>2274.1578947368421</v>
      </c>
    </row>
    <row r="11" spans="1:19" ht="13.9" x14ac:dyDescent="0.25">
      <c r="A11" s="759">
        <v>2024</v>
      </c>
      <c r="B11" s="429">
        <f t="shared" si="0"/>
        <v>1321.6842105263158</v>
      </c>
      <c r="C11" s="429">
        <f t="shared" si="1"/>
        <v>1321.6842105263158</v>
      </c>
      <c r="D11" s="429">
        <f t="shared" si="2"/>
        <v>1288.6842105263158</v>
      </c>
      <c r="E11" s="429">
        <f t="shared" si="3"/>
        <v>1997</v>
      </c>
      <c r="F11" s="429">
        <f t="shared" si="4"/>
        <v>1997</v>
      </c>
      <c r="G11" s="429">
        <f t="shared" si="5"/>
        <v>1997</v>
      </c>
      <c r="H11" s="429">
        <f t="shared" si="6"/>
        <v>1997</v>
      </c>
      <c r="I11" s="429">
        <f t="shared" si="7"/>
        <v>1997</v>
      </c>
      <c r="J11" s="429">
        <f t="shared" si="8"/>
        <v>1997</v>
      </c>
      <c r="K11" s="429">
        <f t="shared" si="9"/>
        <v>1997</v>
      </c>
      <c r="L11" s="429">
        <f t="shared" si="10"/>
        <v>1530.5789473684208</v>
      </c>
      <c r="M11" s="429">
        <f t="shared" si="11"/>
        <v>2154.6315789473683</v>
      </c>
      <c r="N11" s="429">
        <f t="shared" si="12"/>
        <v>2154.6315789473683</v>
      </c>
      <c r="O11" s="429">
        <f t="shared" si="13"/>
        <v>2154.6315789473683</v>
      </c>
      <c r="P11" s="429">
        <f t="shared" si="14"/>
        <v>1912.7368421052633</v>
      </c>
      <c r="Q11" s="767">
        <f t="shared" si="15"/>
        <v>2428.3157894736842</v>
      </c>
    </row>
    <row r="12" spans="1:19" ht="13.9" x14ac:dyDescent="0.25">
      <c r="A12" s="759">
        <v>2025</v>
      </c>
      <c r="B12" s="429">
        <f t="shared" si="0"/>
        <v>1399.5263157894738</v>
      </c>
      <c r="C12" s="429">
        <f t="shared" si="1"/>
        <v>1399.5263157894738</v>
      </c>
      <c r="D12" s="429">
        <f t="shared" si="2"/>
        <v>1355.5263157894738</v>
      </c>
      <c r="E12" s="429">
        <f t="shared" si="3"/>
        <v>2100</v>
      </c>
      <c r="F12" s="429">
        <f t="shared" si="4"/>
        <v>2100</v>
      </c>
      <c r="G12" s="429">
        <f t="shared" si="5"/>
        <v>2100</v>
      </c>
      <c r="H12" s="429">
        <f t="shared" si="6"/>
        <v>2100</v>
      </c>
      <c r="I12" s="429">
        <f t="shared" si="7"/>
        <v>2100</v>
      </c>
      <c r="J12" s="429">
        <f t="shared" si="8"/>
        <v>2100</v>
      </c>
      <c r="K12" s="429">
        <f t="shared" si="9"/>
        <v>2100</v>
      </c>
      <c r="L12" s="429">
        <f t="shared" si="10"/>
        <v>1612.3684210526312</v>
      </c>
      <c r="M12" s="429">
        <f t="shared" si="11"/>
        <v>2309.9473684210525</v>
      </c>
      <c r="N12" s="429">
        <f t="shared" si="12"/>
        <v>2309.9473684210525</v>
      </c>
      <c r="O12" s="429">
        <f t="shared" si="13"/>
        <v>2309.9473684210525</v>
      </c>
      <c r="P12" s="429">
        <f t="shared" si="14"/>
        <v>2053.105263157895</v>
      </c>
      <c r="Q12" s="767">
        <f t="shared" si="15"/>
        <v>2582.4736842105262</v>
      </c>
    </row>
    <row r="13" spans="1:19" ht="13.9" x14ac:dyDescent="0.25">
      <c r="A13" s="759">
        <v>2026</v>
      </c>
      <c r="B13" s="429">
        <f t="shared" si="0"/>
        <v>1477.3684210526317</v>
      </c>
      <c r="C13" s="429">
        <f t="shared" si="1"/>
        <v>1477.3684210526317</v>
      </c>
      <c r="D13" s="429">
        <f t="shared" si="2"/>
        <v>1422.3684210526317</v>
      </c>
      <c r="E13" s="429">
        <f t="shared" si="3"/>
        <v>2203</v>
      </c>
      <c r="F13" s="429">
        <f t="shared" si="4"/>
        <v>2203</v>
      </c>
      <c r="G13" s="429">
        <f t="shared" si="5"/>
        <v>2203</v>
      </c>
      <c r="H13" s="429">
        <f t="shared" si="6"/>
        <v>2203</v>
      </c>
      <c r="I13" s="429">
        <f t="shared" si="7"/>
        <v>2203</v>
      </c>
      <c r="J13" s="429">
        <f t="shared" si="8"/>
        <v>2203</v>
      </c>
      <c r="K13" s="429">
        <f t="shared" si="9"/>
        <v>2203</v>
      </c>
      <c r="L13" s="429">
        <f t="shared" si="10"/>
        <v>1694.1578947368416</v>
      </c>
      <c r="M13" s="429">
        <f t="shared" si="11"/>
        <v>2465.2631578947367</v>
      </c>
      <c r="N13" s="429">
        <f t="shared" si="12"/>
        <v>2465.2631578947367</v>
      </c>
      <c r="O13" s="429">
        <f t="shared" si="13"/>
        <v>2465.2631578947367</v>
      </c>
      <c r="P13" s="429">
        <f t="shared" si="14"/>
        <v>2193.4736842105267</v>
      </c>
      <c r="Q13" s="767">
        <f t="shared" si="15"/>
        <v>2736.6315789473683</v>
      </c>
    </row>
    <row r="14" spans="1:19" ht="13.9" x14ac:dyDescent="0.25">
      <c r="A14" s="759">
        <v>2027</v>
      </c>
      <c r="B14" s="429">
        <f t="shared" si="0"/>
        <v>1555.2105263157896</v>
      </c>
      <c r="C14" s="429">
        <f t="shared" si="1"/>
        <v>1555.2105263157896</v>
      </c>
      <c r="D14" s="429">
        <f t="shared" si="2"/>
        <v>1489.2105263157896</v>
      </c>
      <c r="E14" s="429">
        <f t="shared" si="3"/>
        <v>2306</v>
      </c>
      <c r="F14" s="429">
        <f t="shared" si="4"/>
        <v>2306</v>
      </c>
      <c r="G14" s="429">
        <f t="shared" si="5"/>
        <v>2306</v>
      </c>
      <c r="H14" s="429">
        <f t="shared" si="6"/>
        <v>2306</v>
      </c>
      <c r="I14" s="429">
        <f t="shared" si="7"/>
        <v>2306</v>
      </c>
      <c r="J14" s="429">
        <f t="shared" si="8"/>
        <v>2306</v>
      </c>
      <c r="K14" s="429">
        <f t="shared" si="9"/>
        <v>2306</v>
      </c>
      <c r="L14" s="429">
        <f t="shared" si="10"/>
        <v>1775.947368421052</v>
      </c>
      <c r="M14" s="429">
        <f t="shared" si="11"/>
        <v>2620.5789473684208</v>
      </c>
      <c r="N14" s="429">
        <f t="shared" si="12"/>
        <v>2620.5789473684208</v>
      </c>
      <c r="O14" s="429">
        <f t="shared" si="13"/>
        <v>2620.5789473684208</v>
      </c>
      <c r="P14" s="429">
        <f t="shared" si="14"/>
        <v>2333.8421052631584</v>
      </c>
      <c r="Q14" s="767">
        <f t="shared" si="15"/>
        <v>2890.7894736842104</v>
      </c>
    </row>
    <row r="15" spans="1:19" ht="13.9" x14ac:dyDescent="0.25">
      <c r="A15" s="759">
        <v>2028</v>
      </c>
      <c r="B15" s="429">
        <f t="shared" si="0"/>
        <v>1633.0526315789475</v>
      </c>
      <c r="C15" s="429">
        <f t="shared" si="1"/>
        <v>1633.0526315789475</v>
      </c>
      <c r="D15" s="429">
        <f t="shared" si="2"/>
        <v>1556.0526315789475</v>
      </c>
      <c r="E15" s="429">
        <f t="shared" si="3"/>
        <v>2409</v>
      </c>
      <c r="F15" s="429">
        <f t="shared" si="4"/>
        <v>2409</v>
      </c>
      <c r="G15" s="429">
        <f t="shared" si="5"/>
        <v>2409</v>
      </c>
      <c r="H15" s="429">
        <f t="shared" si="6"/>
        <v>2409</v>
      </c>
      <c r="I15" s="429">
        <f t="shared" si="7"/>
        <v>2409</v>
      </c>
      <c r="J15" s="429">
        <f t="shared" si="8"/>
        <v>2409</v>
      </c>
      <c r="K15" s="429">
        <f t="shared" si="9"/>
        <v>2409</v>
      </c>
      <c r="L15" s="429">
        <f t="shared" si="10"/>
        <v>1857.7368421052624</v>
      </c>
      <c r="M15" s="429">
        <f t="shared" si="11"/>
        <v>2775.894736842105</v>
      </c>
      <c r="N15" s="429">
        <f t="shared" si="12"/>
        <v>2775.894736842105</v>
      </c>
      <c r="O15" s="429">
        <f t="shared" si="13"/>
        <v>2775.894736842105</v>
      </c>
      <c r="P15" s="429">
        <f t="shared" si="14"/>
        <v>2474.21052631579</v>
      </c>
      <c r="Q15" s="767">
        <f t="shared" si="15"/>
        <v>3044.9473684210525</v>
      </c>
    </row>
    <row r="16" spans="1:19" ht="13.9" x14ac:dyDescent="0.25">
      <c r="A16" s="759">
        <v>2029</v>
      </c>
      <c r="B16" s="429">
        <f t="shared" si="0"/>
        <v>1710.8947368421054</v>
      </c>
      <c r="C16" s="429">
        <f t="shared" si="1"/>
        <v>1710.8947368421054</v>
      </c>
      <c r="D16" s="429">
        <f t="shared" si="2"/>
        <v>1622.8947368421054</v>
      </c>
      <c r="E16" s="429">
        <f t="shared" si="3"/>
        <v>2512</v>
      </c>
      <c r="F16" s="429">
        <f t="shared" si="4"/>
        <v>2512</v>
      </c>
      <c r="G16" s="429">
        <f t="shared" si="5"/>
        <v>2512</v>
      </c>
      <c r="H16" s="429">
        <f t="shared" si="6"/>
        <v>2512</v>
      </c>
      <c r="I16" s="429">
        <f t="shared" si="7"/>
        <v>2512</v>
      </c>
      <c r="J16" s="429">
        <f t="shared" si="8"/>
        <v>2512</v>
      </c>
      <c r="K16" s="429">
        <f t="shared" si="9"/>
        <v>2512</v>
      </c>
      <c r="L16" s="429">
        <f t="shared" si="10"/>
        <v>1939.5263157894728</v>
      </c>
      <c r="M16" s="429">
        <f t="shared" si="11"/>
        <v>2931.2105263157891</v>
      </c>
      <c r="N16" s="429">
        <f t="shared" si="12"/>
        <v>2931.2105263157891</v>
      </c>
      <c r="O16" s="429">
        <f t="shared" si="13"/>
        <v>2931.2105263157891</v>
      </c>
      <c r="P16" s="429">
        <f t="shared" si="14"/>
        <v>2614.5789473684217</v>
      </c>
      <c r="Q16" s="767">
        <f t="shared" si="15"/>
        <v>3199.1052631578946</v>
      </c>
    </row>
    <row r="17" spans="1:17" ht="13.9" x14ac:dyDescent="0.25">
      <c r="A17" s="759">
        <v>2030</v>
      </c>
      <c r="B17" s="429">
        <f t="shared" si="0"/>
        <v>1788.7368421052633</v>
      </c>
      <c r="C17" s="429">
        <f t="shared" si="1"/>
        <v>1788.7368421052633</v>
      </c>
      <c r="D17" s="429">
        <f t="shared" si="2"/>
        <v>1689.7368421052633</v>
      </c>
      <c r="E17" s="429">
        <f t="shared" si="3"/>
        <v>2615</v>
      </c>
      <c r="F17" s="429">
        <f t="shared" si="4"/>
        <v>2615</v>
      </c>
      <c r="G17" s="429">
        <f t="shared" si="5"/>
        <v>2615</v>
      </c>
      <c r="H17" s="429">
        <f t="shared" si="6"/>
        <v>2615</v>
      </c>
      <c r="I17" s="429">
        <f t="shared" si="7"/>
        <v>2615</v>
      </c>
      <c r="J17" s="429">
        <f t="shared" si="8"/>
        <v>2615</v>
      </c>
      <c r="K17" s="429">
        <f t="shared" si="9"/>
        <v>2615</v>
      </c>
      <c r="L17" s="429">
        <f t="shared" si="10"/>
        <v>2021.3157894736833</v>
      </c>
      <c r="M17" s="429">
        <f t="shared" si="11"/>
        <v>3086.5263157894733</v>
      </c>
      <c r="N17" s="429">
        <f t="shared" si="12"/>
        <v>3086.5263157894733</v>
      </c>
      <c r="O17" s="429">
        <f t="shared" si="13"/>
        <v>3086.5263157894733</v>
      </c>
      <c r="P17" s="429">
        <f t="shared" si="14"/>
        <v>2754.9473684210534</v>
      </c>
      <c r="Q17" s="767">
        <f t="shared" si="15"/>
        <v>3353.2631578947367</v>
      </c>
    </row>
    <row r="18" spans="1:17" ht="13.9" x14ac:dyDescent="0.25">
      <c r="A18" s="759">
        <v>2031</v>
      </c>
      <c r="B18" s="429">
        <f t="shared" si="0"/>
        <v>1866.5789473684213</v>
      </c>
      <c r="C18" s="429">
        <f t="shared" si="1"/>
        <v>1866.5789473684213</v>
      </c>
      <c r="D18" s="429">
        <f t="shared" si="2"/>
        <v>1756.5789473684213</v>
      </c>
      <c r="E18" s="429">
        <f t="shared" si="3"/>
        <v>2718</v>
      </c>
      <c r="F18" s="429">
        <f t="shared" si="4"/>
        <v>2718</v>
      </c>
      <c r="G18" s="429">
        <f t="shared" si="5"/>
        <v>2718</v>
      </c>
      <c r="H18" s="429">
        <f t="shared" si="6"/>
        <v>2718</v>
      </c>
      <c r="I18" s="429">
        <f t="shared" si="7"/>
        <v>2718</v>
      </c>
      <c r="J18" s="429">
        <f t="shared" si="8"/>
        <v>2718</v>
      </c>
      <c r="K18" s="429">
        <f t="shared" si="9"/>
        <v>2718</v>
      </c>
      <c r="L18" s="429">
        <f t="shared" si="10"/>
        <v>2103.1052631578937</v>
      </c>
      <c r="M18" s="429">
        <f t="shared" si="11"/>
        <v>3241.8421052631575</v>
      </c>
      <c r="N18" s="429">
        <f t="shared" si="12"/>
        <v>3241.8421052631575</v>
      </c>
      <c r="O18" s="429">
        <f t="shared" si="13"/>
        <v>3241.8421052631575</v>
      </c>
      <c r="P18" s="429">
        <f t="shared" si="14"/>
        <v>2895.3157894736851</v>
      </c>
      <c r="Q18" s="767">
        <f t="shared" si="15"/>
        <v>3507.4210526315787</v>
      </c>
    </row>
    <row r="19" spans="1:17" ht="13.9" x14ac:dyDescent="0.25">
      <c r="A19" s="759">
        <v>2032</v>
      </c>
      <c r="B19" s="429">
        <f t="shared" si="0"/>
        <v>1944.4210526315792</v>
      </c>
      <c r="C19" s="429">
        <f t="shared" si="1"/>
        <v>1944.4210526315792</v>
      </c>
      <c r="D19" s="429">
        <f t="shared" si="2"/>
        <v>1823.4210526315792</v>
      </c>
      <c r="E19" s="429">
        <f t="shared" si="3"/>
        <v>2821</v>
      </c>
      <c r="F19" s="429">
        <f t="shared" si="4"/>
        <v>2821</v>
      </c>
      <c r="G19" s="429">
        <f t="shared" si="5"/>
        <v>2821</v>
      </c>
      <c r="H19" s="429">
        <f t="shared" si="6"/>
        <v>2821</v>
      </c>
      <c r="I19" s="429">
        <f t="shared" si="7"/>
        <v>2821</v>
      </c>
      <c r="J19" s="429">
        <f t="shared" si="8"/>
        <v>2821</v>
      </c>
      <c r="K19" s="429">
        <f t="shared" si="9"/>
        <v>2821</v>
      </c>
      <c r="L19" s="429">
        <f t="shared" si="10"/>
        <v>2184.8947368421041</v>
      </c>
      <c r="M19" s="429">
        <f t="shared" si="11"/>
        <v>3397.1578947368416</v>
      </c>
      <c r="N19" s="429">
        <f t="shared" si="12"/>
        <v>3397.1578947368416</v>
      </c>
      <c r="O19" s="429">
        <f t="shared" si="13"/>
        <v>3397.1578947368416</v>
      </c>
      <c r="P19" s="429">
        <f t="shared" si="14"/>
        <v>3035.6842105263167</v>
      </c>
      <c r="Q19" s="767">
        <f t="shared" si="15"/>
        <v>3661.5789473684208</v>
      </c>
    </row>
    <row r="20" spans="1:17" ht="13.9" x14ac:dyDescent="0.25">
      <c r="A20" s="759">
        <v>2033</v>
      </c>
      <c r="B20" s="429">
        <f t="shared" si="0"/>
        <v>2022.2631578947371</v>
      </c>
      <c r="C20" s="429">
        <f t="shared" si="1"/>
        <v>2022.2631578947371</v>
      </c>
      <c r="D20" s="429">
        <f t="shared" si="2"/>
        <v>1890.2631578947371</v>
      </c>
      <c r="E20" s="429">
        <f t="shared" si="3"/>
        <v>2924</v>
      </c>
      <c r="F20" s="429">
        <f t="shared" si="4"/>
        <v>2924</v>
      </c>
      <c r="G20" s="429">
        <f t="shared" si="5"/>
        <v>2924</v>
      </c>
      <c r="H20" s="429">
        <f t="shared" si="6"/>
        <v>2924</v>
      </c>
      <c r="I20" s="429">
        <f t="shared" si="7"/>
        <v>2924</v>
      </c>
      <c r="J20" s="429">
        <f t="shared" si="8"/>
        <v>2924</v>
      </c>
      <c r="K20" s="429">
        <f t="shared" si="9"/>
        <v>2924</v>
      </c>
      <c r="L20" s="429">
        <f t="shared" si="10"/>
        <v>2266.6842105263145</v>
      </c>
      <c r="M20" s="429">
        <f t="shared" si="11"/>
        <v>3552.4736842105258</v>
      </c>
      <c r="N20" s="429">
        <f t="shared" si="12"/>
        <v>3552.4736842105258</v>
      </c>
      <c r="O20" s="429">
        <f t="shared" si="13"/>
        <v>3552.4736842105258</v>
      </c>
      <c r="P20" s="429">
        <f t="shared" si="14"/>
        <v>3176.0526315789484</v>
      </c>
      <c r="Q20" s="767">
        <f t="shared" si="15"/>
        <v>3815.7368421052629</v>
      </c>
    </row>
    <row r="21" spans="1:17" ht="13.9" x14ac:dyDescent="0.25">
      <c r="A21" s="759">
        <v>2034</v>
      </c>
      <c r="B21" s="429">
        <f t="shared" si="0"/>
        <v>2100.105263157895</v>
      </c>
      <c r="C21" s="429">
        <f t="shared" si="1"/>
        <v>2100.105263157895</v>
      </c>
      <c r="D21" s="429">
        <f t="shared" si="2"/>
        <v>1957.105263157895</v>
      </c>
      <c r="E21" s="429">
        <f t="shared" si="3"/>
        <v>3027</v>
      </c>
      <c r="F21" s="429">
        <f t="shared" si="4"/>
        <v>3027</v>
      </c>
      <c r="G21" s="429">
        <f t="shared" si="5"/>
        <v>3027</v>
      </c>
      <c r="H21" s="429">
        <f t="shared" si="6"/>
        <v>3027</v>
      </c>
      <c r="I21" s="429">
        <f t="shared" si="7"/>
        <v>3027</v>
      </c>
      <c r="J21" s="429">
        <f t="shared" si="8"/>
        <v>3027</v>
      </c>
      <c r="K21" s="429">
        <f t="shared" si="9"/>
        <v>3027</v>
      </c>
      <c r="L21" s="429">
        <f t="shared" si="10"/>
        <v>2348.4736842105249</v>
      </c>
      <c r="M21" s="429">
        <f t="shared" si="11"/>
        <v>3707.78947368421</v>
      </c>
      <c r="N21" s="429">
        <f t="shared" si="12"/>
        <v>3707.78947368421</v>
      </c>
      <c r="O21" s="429">
        <f t="shared" si="13"/>
        <v>3707.78947368421</v>
      </c>
      <c r="P21" s="429">
        <f t="shared" si="14"/>
        <v>3316.4210526315801</v>
      </c>
      <c r="Q21" s="767">
        <f t="shared" si="15"/>
        <v>3969.894736842105</v>
      </c>
    </row>
    <row r="22" spans="1:17" ht="13.9" x14ac:dyDescent="0.25">
      <c r="A22" s="759">
        <v>2035</v>
      </c>
      <c r="B22" s="429">
        <f t="shared" si="0"/>
        <v>2177.9473684210529</v>
      </c>
      <c r="C22" s="429">
        <f t="shared" si="1"/>
        <v>2177.9473684210529</v>
      </c>
      <c r="D22" s="429">
        <f t="shared" si="2"/>
        <v>2023.9473684210529</v>
      </c>
      <c r="E22" s="429">
        <f t="shared" si="3"/>
        <v>3130</v>
      </c>
      <c r="F22" s="429">
        <f t="shared" si="4"/>
        <v>3130</v>
      </c>
      <c r="G22" s="429">
        <f t="shared" si="5"/>
        <v>3130</v>
      </c>
      <c r="H22" s="429">
        <f t="shared" si="6"/>
        <v>3130</v>
      </c>
      <c r="I22" s="429">
        <f t="shared" si="7"/>
        <v>3130</v>
      </c>
      <c r="J22" s="429">
        <f t="shared" si="8"/>
        <v>3130</v>
      </c>
      <c r="K22" s="429">
        <f t="shared" si="9"/>
        <v>3130</v>
      </c>
      <c r="L22" s="429">
        <f t="shared" si="10"/>
        <v>2430.2631578947353</v>
      </c>
      <c r="M22" s="429">
        <f t="shared" si="11"/>
        <v>3863.1052631578941</v>
      </c>
      <c r="N22" s="429">
        <f t="shared" si="12"/>
        <v>3863.1052631578941</v>
      </c>
      <c r="O22" s="429">
        <f t="shared" si="13"/>
        <v>3863.1052631578941</v>
      </c>
      <c r="P22" s="429">
        <f t="shared" si="14"/>
        <v>3456.7894736842118</v>
      </c>
      <c r="Q22" s="767">
        <f t="shared" si="15"/>
        <v>4124.0526315789475</v>
      </c>
    </row>
    <row r="23" spans="1:17" ht="13.9" x14ac:dyDescent="0.25">
      <c r="A23" s="759">
        <v>2036</v>
      </c>
      <c r="B23" s="429">
        <f t="shared" si="0"/>
        <v>2255.7894736842109</v>
      </c>
      <c r="C23" s="429">
        <f t="shared" si="1"/>
        <v>2255.7894736842109</v>
      </c>
      <c r="D23" s="429">
        <f t="shared" si="2"/>
        <v>2090.7894736842109</v>
      </c>
      <c r="E23" s="429">
        <f t="shared" si="3"/>
        <v>3233</v>
      </c>
      <c r="F23" s="429">
        <f t="shared" si="4"/>
        <v>3233</v>
      </c>
      <c r="G23" s="429">
        <f t="shared" si="5"/>
        <v>3233</v>
      </c>
      <c r="H23" s="429">
        <f t="shared" si="6"/>
        <v>3233</v>
      </c>
      <c r="I23" s="429">
        <f t="shared" si="7"/>
        <v>3233</v>
      </c>
      <c r="J23" s="429">
        <f t="shared" si="8"/>
        <v>3233</v>
      </c>
      <c r="K23" s="429">
        <f t="shared" si="9"/>
        <v>3233</v>
      </c>
      <c r="L23" s="429">
        <f t="shared" si="10"/>
        <v>2512.0526315789457</v>
      </c>
      <c r="M23" s="429">
        <f t="shared" si="11"/>
        <v>4018.4210526315783</v>
      </c>
      <c r="N23" s="429">
        <f t="shared" si="12"/>
        <v>4018.4210526315783</v>
      </c>
      <c r="O23" s="429">
        <f t="shared" si="13"/>
        <v>4018.4210526315783</v>
      </c>
      <c r="P23" s="429">
        <f t="shared" si="14"/>
        <v>3597.1578947368434</v>
      </c>
      <c r="Q23" s="767">
        <f t="shared" si="15"/>
        <v>4278.21052631579</v>
      </c>
    </row>
    <row r="24" spans="1:17" ht="13.9" x14ac:dyDescent="0.25">
      <c r="A24" s="759">
        <v>2037</v>
      </c>
      <c r="B24" s="429">
        <f t="shared" si="0"/>
        <v>2333.6315789473688</v>
      </c>
      <c r="C24" s="429">
        <f t="shared" si="1"/>
        <v>2333.6315789473688</v>
      </c>
      <c r="D24" s="429">
        <f t="shared" si="2"/>
        <v>2157.6315789473688</v>
      </c>
      <c r="E24" s="429">
        <f t="shared" si="3"/>
        <v>3336</v>
      </c>
      <c r="F24" s="429">
        <f t="shared" si="4"/>
        <v>3336</v>
      </c>
      <c r="G24" s="429">
        <f t="shared" si="5"/>
        <v>3336</v>
      </c>
      <c r="H24" s="429">
        <f t="shared" si="6"/>
        <v>3336</v>
      </c>
      <c r="I24" s="429">
        <f t="shared" si="7"/>
        <v>3336</v>
      </c>
      <c r="J24" s="429">
        <f t="shared" si="8"/>
        <v>3336</v>
      </c>
      <c r="K24" s="429">
        <f t="shared" si="9"/>
        <v>3336</v>
      </c>
      <c r="L24" s="429">
        <f t="shared" si="10"/>
        <v>2593.8421052631561</v>
      </c>
      <c r="M24" s="429">
        <f t="shared" si="11"/>
        <v>4173.7368421052624</v>
      </c>
      <c r="N24" s="429">
        <f t="shared" si="12"/>
        <v>4173.7368421052624</v>
      </c>
      <c r="O24" s="429">
        <f t="shared" si="13"/>
        <v>4173.7368421052624</v>
      </c>
      <c r="P24" s="429">
        <f t="shared" si="14"/>
        <v>3737.5263157894751</v>
      </c>
      <c r="Q24" s="767">
        <f t="shared" si="15"/>
        <v>4432.3684210526326</v>
      </c>
    </row>
    <row r="25" spans="1:17" ht="13.9" x14ac:dyDescent="0.25">
      <c r="A25" s="759">
        <v>2038</v>
      </c>
      <c r="B25" s="429">
        <f t="shared" si="0"/>
        <v>2411.4736842105267</v>
      </c>
      <c r="C25" s="429">
        <f t="shared" si="1"/>
        <v>2411.4736842105267</v>
      </c>
      <c r="D25" s="429">
        <f t="shared" si="2"/>
        <v>2224.4736842105267</v>
      </c>
      <c r="E25" s="429">
        <f t="shared" si="3"/>
        <v>3439</v>
      </c>
      <c r="F25" s="429">
        <f t="shared" si="4"/>
        <v>3439</v>
      </c>
      <c r="G25" s="429">
        <f t="shared" si="5"/>
        <v>3439</v>
      </c>
      <c r="H25" s="429">
        <f t="shared" si="6"/>
        <v>3439</v>
      </c>
      <c r="I25" s="429">
        <f t="shared" si="7"/>
        <v>3439</v>
      </c>
      <c r="J25" s="429">
        <f t="shared" si="8"/>
        <v>3439</v>
      </c>
      <c r="K25" s="429">
        <f t="shared" si="9"/>
        <v>3439</v>
      </c>
      <c r="L25" s="429">
        <f t="shared" si="10"/>
        <v>2675.6315789473665</v>
      </c>
      <c r="M25" s="429">
        <f t="shared" si="11"/>
        <v>4329.0526315789466</v>
      </c>
      <c r="N25" s="429">
        <f t="shared" si="12"/>
        <v>4329.0526315789466</v>
      </c>
      <c r="O25" s="429">
        <f t="shared" si="13"/>
        <v>4329.0526315789466</v>
      </c>
      <c r="P25" s="429">
        <f t="shared" si="14"/>
        <v>3877.8947368421068</v>
      </c>
      <c r="Q25" s="767">
        <f t="shared" si="15"/>
        <v>4586.5263157894751</v>
      </c>
    </row>
    <row r="26" spans="1:17" ht="13.9" x14ac:dyDescent="0.25">
      <c r="A26" s="759">
        <v>2039</v>
      </c>
      <c r="B26" s="429">
        <f t="shared" si="0"/>
        <v>2489.3157894736846</v>
      </c>
      <c r="C26" s="429">
        <f t="shared" si="1"/>
        <v>2489.3157894736846</v>
      </c>
      <c r="D26" s="429">
        <f t="shared" si="2"/>
        <v>2291.3157894736846</v>
      </c>
      <c r="E26" s="429">
        <f t="shared" si="3"/>
        <v>3542</v>
      </c>
      <c r="F26" s="429">
        <f t="shared" si="4"/>
        <v>3542</v>
      </c>
      <c r="G26" s="429">
        <f t="shared" si="5"/>
        <v>3542</v>
      </c>
      <c r="H26" s="429">
        <f t="shared" si="6"/>
        <v>3542</v>
      </c>
      <c r="I26" s="429">
        <f t="shared" si="7"/>
        <v>3542</v>
      </c>
      <c r="J26" s="429">
        <f t="shared" si="8"/>
        <v>3542</v>
      </c>
      <c r="K26" s="429">
        <f t="shared" si="9"/>
        <v>3542</v>
      </c>
      <c r="L26" s="429">
        <f t="shared" si="10"/>
        <v>2757.4210526315769</v>
      </c>
      <c r="M26" s="429">
        <f t="shared" si="11"/>
        <v>4484.3684210526308</v>
      </c>
      <c r="N26" s="429">
        <f t="shared" si="12"/>
        <v>4484.3684210526308</v>
      </c>
      <c r="O26" s="429">
        <f t="shared" si="13"/>
        <v>4484.3684210526308</v>
      </c>
      <c r="P26" s="429">
        <f t="shared" si="14"/>
        <v>4018.2631578947385</v>
      </c>
      <c r="Q26" s="767">
        <f t="shared" si="15"/>
        <v>4740.6842105263177</v>
      </c>
    </row>
    <row r="27" spans="1:17" ht="13.9" x14ac:dyDescent="0.25">
      <c r="A27" s="759">
        <v>2040</v>
      </c>
      <c r="B27" s="429">
        <f t="shared" si="0"/>
        <v>2567.1578947368425</v>
      </c>
      <c r="C27" s="429">
        <f t="shared" si="1"/>
        <v>2567.1578947368425</v>
      </c>
      <c r="D27" s="429">
        <f t="shared" si="2"/>
        <v>2358.1578947368425</v>
      </c>
      <c r="E27" s="429">
        <f t="shared" si="3"/>
        <v>3645</v>
      </c>
      <c r="F27" s="429">
        <f t="shared" si="4"/>
        <v>3645</v>
      </c>
      <c r="G27" s="429">
        <f t="shared" si="5"/>
        <v>3645</v>
      </c>
      <c r="H27" s="429">
        <f t="shared" si="6"/>
        <v>3645</v>
      </c>
      <c r="I27" s="429">
        <f t="shared" si="7"/>
        <v>3645</v>
      </c>
      <c r="J27" s="429">
        <f t="shared" si="8"/>
        <v>3645</v>
      </c>
      <c r="K27" s="429">
        <f t="shared" si="9"/>
        <v>3645</v>
      </c>
      <c r="L27" s="429">
        <f t="shared" si="10"/>
        <v>2839.2105263157873</v>
      </c>
      <c r="M27" s="429">
        <f t="shared" si="11"/>
        <v>4639.6842105263149</v>
      </c>
      <c r="N27" s="429">
        <f t="shared" si="12"/>
        <v>4639.6842105263149</v>
      </c>
      <c r="O27" s="429">
        <f t="shared" si="13"/>
        <v>4639.6842105263149</v>
      </c>
      <c r="P27" s="429">
        <f t="shared" si="14"/>
        <v>4158.6315789473701</v>
      </c>
      <c r="Q27" s="767">
        <f t="shared" si="15"/>
        <v>4894.8421052631602</v>
      </c>
    </row>
    <row r="28" spans="1:17" ht="14.45" thickBot="1" x14ac:dyDescent="0.3">
      <c r="A28" s="763">
        <v>2041</v>
      </c>
      <c r="B28" s="768">
        <v>2645</v>
      </c>
      <c r="C28" s="768">
        <v>2645</v>
      </c>
      <c r="D28" s="768">
        <v>2425</v>
      </c>
      <c r="E28" s="768">
        <v>3748</v>
      </c>
      <c r="F28" s="768">
        <v>3748</v>
      </c>
      <c r="G28" s="768">
        <v>3748</v>
      </c>
      <c r="H28" s="768">
        <v>3748</v>
      </c>
      <c r="I28" s="768">
        <v>3748</v>
      </c>
      <c r="J28" s="768">
        <v>3748</v>
      </c>
      <c r="K28" s="768">
        <v>3748</v>
      </c>
      <c r="L28" s="768">
        <v>2921</v>
      </c>
      <c r="M28" s="768">
        <v>4795</v>
      </c>
      <c r="N28" s="768">
        <v>4795</v>
      </c>
      <c r="O28" s="768">
        <v>4795</v>
      </c>
      <c r="P28" s="768">
        <v>4299</v>
      </c>
      <c r="Q28" s="769">
        <v>5049</v>
      </c>
    </row>
    <row r="30" spans="1:17" ht="14.45" thickBot="1" x14ac:dyDescent="0.3">
      <c r="A30" s="902" t="s">
        <v>618</v>
      </c>
      <c r="B30" s="902"/>
      <c r="C30" s="902"/>
      <c r="D30" s="902"/>
      <c r="E30" s="902"/>
      <c r="F30" s="902"/>
      <c r="G30" s="902"/>
      <c r="H30" s="902"/>
      <c r="I30" s="902"/>
      <c r="J30" s="902"/>
      <c r="K30" s="902"/>
      <c r="L30" s="902"/>
      <c r="M30" s="902"/>
      <c r="N30" s="902"/>
      <c r="O30" s="902"/>
      <c r="P30" s="902"/>
      <c r="Q30" s="902"/>
    </row>
    <row r="31" spans="1:17" ht="14.45" thickBot="1" x14ac:dyDescent="0.3">
      <c r="A31" s="770" t="s">
        <v>297</v>
      </c>
      <c r="B31" s="771">
        <v>39</v>
      </c>
      <c r="C31" s="771">
        <v>39</v>
      </c>
      <c r="D31" s="771">
        <v>41</v>
      </c>
      <c r="E31" s="771">
        <v>28</v>
      </c>
      <c r="F31" s="771">
        <v>28</v>
      </c>
      <c r="G31" s="771">
        <v>28</v>
      </c>
      <c r="H31" s="771">
        <v>28</v>
      </c>
      <c r="I31" s="771">
        <v>28</v>
      </c>
      <c r="J31" s="771">
        <v>28</v>
      </c>
      <c r="K31" s="771">
        <v>28</v>
      </c>
      <c r="L31" s="771">
        <v>35</v>
      </c>
      <c r="M31" s="771">
        <v>22</v>
      </c>
      <c r="N31" s="771">
        <v>22</v>
      </c>
      <c r="O31" s="771">
        <v>22</v>
      </c>
      <c r="P31" s="771">
        <v>21</v>
      </c>
      <c r="Q31" s="772">
        <v>18</v>
      </c>
    </row>
    <row r="33" spans="1:17" ht="14.45" thickBot="1" x14ac:dyDescent="0.3">
      <c r="A33" s="902" t="s">
        <v>619</v>
      </c>
      <c r="B33" s="902"/>
      <c r="C33" s="902"/>
      <c r="D33" s="902"/>
      <c r="E33" s="902"/>
      <c r="F33" s="902"/>
      <c r="G33" s="902"/>
      <c r="H33" s="902"/>
      <c r="I33" s="902"/>
      <c r="J33" s="902"/>
      <c r="K33" s="902"/>
      <c r="L33" s="902"/>
      <c r="M33" s="902"/>
      <c r="N33" s="902"/>
      <c r="O33" s="902"/>
      <c r="P33" s="902"/>
      <c r="Q33" s="902"/>
    </row>
    <row r="34" spans="1:17" ht="13.9" x14ac:dyDescent="0.25">
      <c r="A34" s="480">
        <v>2022</v>
      </c>
      <c r="B34" s="773">
        <f>B9*(1+B$31/100)</f>
        <v>1620.7400000000002</v>
      </c>
      <c r="C34" s="773">
        <f t="shared" ref="C34:Q49" si="16">C9*(1+C$31/100)</f>
        <v>1620.7400000000002</v>
      </c>
      <c r="D34" s="773">
        <f t="shared" si="16"/>
        <v>1628.55</v>
      </c>
      <c r="E34" s="773">
        <f t="shared" si="16"/>
        <v>2292.48</v>
      </c>
      <c r="F34" s="773">
        <f t="shared" si="16"/>
        <v>2292.48</v>
      </c>
      <c r="G34" s="773">
        <f t="shared" si="16"/>
        <v>2292.48</v>
      </c>
      <c r="H34" s="773">
        <f t="shared" si="16"/>
        <v>2292.48</v>
      </c>
      <c r="I34" s="773">
        <f t="shared" si="16"/>
        <v>2292.48</v>
      </c>
      <c r="J34" s="773">
        <f t="shared" si="16"/>
        <v>2292.48</v>
      </c>
      <c r="K34" s="773">
        <f t="shared" ref="K34:Q34" si="17">K9*(1+K$31/100)</f>
        <v>2292.48</v>
      </c>
      <c r="L34" s="773">
        <f t="shared" si="17"/>
        <v>1845.45</v>
      </c>
      <c r="M34" s="773">
        <f t="shared" si="17"/>
        <v>2249.6799999999998</v>
      </c>
      <c r="N34" s="773">
        <f t="shared" si="17"/>
        <v>2249.6799999999998</v>
      </c>
      <c r="O34" s="773">
        <f t="shared" si="17"/>
        <v>2249.6799999999998</v>
      </c>
      <c r="P34" s="773">
        <f t="shared" si="17"/>
        <v>1974.72</v>
      </c>
      <c r="Q34" s="774">
        <f t="shared" si="17"/>
        <v>2501.6</v>
      </c>
    </row>
    <row r="35" spans="1:17" ht="13.9" x14ac:dyDescent="0.25">
      <c r="A35" s="759">
        <v>2023</v>
      </c>
      <c r="B35" s="429">
        <f t="shared" ref="B35:Q50" si="18">B10*(1+B$31/100)</f>
        <v>1728.9405263157896</v>
      </c>
      <c r="C35" s="429">
        <f t="shared" si="18"/>
        <v>1728.9405263157896</v>
      </c>
      <c r="D35" s="429">
        <f t="shared" si="18"/>
        <v>1722.7973684210526</v>
      </c>
      <c r="E35" s="429">
        <f t="shared" si="18"/>
        <v>2424.3200000000002</v>
      </c>
      <c r="F35" s="429">
        <f t="shared" si="18"/>
        <v>2424.3200000000002</v>
      </c>
      <c r="G35" s="429">
        <f t="shared" si="18"/>
        <v>2424.3200000000002</v>
      </c>
      <c r="H35" s="429">
        <f t="shared" si="18"/>
        <v>2424.3200000000002</v>
      </c>
      <c r="I35" s="429">
        <f t="shared" si="18"/>
        <v>2424.3200000000002</v>
      </c>
      <c r="J35" s="429">
        <f t="shared" si="18"/>
        <v>2424.3200000000002</v>
      </c>
      <c r="K35" s="429">
        <f t="shared" si="18"/>
        <v>2424.3200000000002</v>
      </c>
      <c r="L35" s="429">
        <f t="shared" si="18"/>
        <v>1955.8657894736841</v>
      </c>
      <c r="M35" s="429">
        <f t="shared" si="18"/>
        <v>2439.1652631578945</v>
      </c>
      <c r="N35" s="429">
        <f t="shared" si="18"/>
        <v>2439.1652631578945</v>
      </c>
      <c r="O35" s="429">
        <f t="shared" si="18"/>
        <v>2439.1652631578945</v>
      </c>
      <c r="P35" s="429">
        <f t="shared" si="18"/>
        <v>2144.5657894736842</v>
      </c>
      <c r="Q35" s="767">
        <f t="shared" si="18"/>
        <v>2683.5063157894733</v>
      </c>
    </row>
    <row r="36" spans="1:17" ht="13.9" x14ac:dyDescent="0.25">
      <c r="A36" s="759">
        <v>2024</v>
      </c>
      <c r="B36" s="429">
        <f t="shared" si="18"/>
        <v>1837.1410526315792</v>
      </c>
      <c r="C36" s="429">
        <f t="shared" si="16"/>
        <v>1837.1410526315792</v>
      </c>
      <c r="D36" s="429">
        <f t="shared" si="16"/>
        <v>1817.0447368421053</v>
      </c>
      <c r="E36" s="429">
        <f t="shared" si="16"/>
        <v>2556.16</v>
      </c>
      <c r="F36" s="429">
        <f t="shared" si="16"/>
        <v>2556.16</v>
      </c>
      <c r="G36" s="429">
        <f t="shared" si="16"/>
        <v>2556.16</v>
      </c>
      <c r="H36" s="429">
        <f t="shared" si="16"/>
        <v>2556.16</v>
      </c>
      <c r="I36" s="429">
        <f t="shared" si="16"/>
        <v>2556.16</v>
      </c>
      <c r="J36" s="429">
        <f t="shared" si="16"/>
        <v>2556.16</v>
      </c>
      <c r="K36" s="429">
        <f t="shared" si="16"/>
        <v>2556.16</v>
      </c>
      <c r="L36" s="429">
        <f t="shared" si="16"/>
        <v>2066.2815789473684</v>
      </c>
      <c r="M36" s="429">
        <f t="shared" si="16"/>
        <v>2628.6505263157892</v>
      </c>
      <c r="N36" s="429">
        <f t="shared" si="16"/>
        <v>2628.6505263157892</v>
      </c>
      <c r="O36" s="429">
        <f t="shared" si="16"/>
        <v>2628.6505263157892</v>
      </c>
      <c r="P36" s="429">
        <f t="shared" si="16"/>
        <v>2314.4115789473685</v>
      </c>
      <c r="Q36" s="767">
        <f t="shared" si="16"/>
        <v>2865.4126315789472</v>
      </c>
    </row>
    <row r="37" spans="1:17" ht="13.9" x14ac:dyDescent="0.25">
      <c r="A37" s="759">
        <v>2025</v>
      </c>
      <c r="B37" s="429">
        <f t="shared" si="18"/>
        <v>1945.3415789473686</v>
      </c>
      <c r="C37" s="429">
        <f t="shared" si="16"/>
        <v>1945.3415789473686</v>
      </c>
      <c r="D37" s="429">
        <f t="shared" si="16"/>
        <v>1911.292105263158</v>
      </c>
      <c r="E37" s="429">
        <f t="shared" si="16"/>
        <v>2688</v>
      </c>
      <c r="F37" s="429">
        <f t="shared" si="16"/>
        <v>2688</v>
      </c>
      <c r="G37" s="429">
        <f t="shared" si="16"/>
        <v>2688</v>
      </c>
      <c r="H37" s="429">
        <f t="shared" si="16"/>
        <v>2688</v>
      </c>
      <c r="I37" s="429">
        <f t="shared" si="16"/>
        <v>2688</v>
      </c>
      <c r="J37" s="429">
        <f t="shared" si="16"/>
        <v>2688</v>
      </c>
      <c r="K37" s="429">
        <f t="shared" si="16"/>
        <v>2688</v>
      </c>
      <c r="L37" s="429">
        <f t="shared" si="16"/>
        <v>2176.6973684210525</v>
      </c>
      <c r="M37" s="429">
        <f t="shared" si="16"/>
        <v>2818.1357894736839</v>
      </c>
      <c r="N37" s="429">
        <f t="shared" si="16"/>
        <v>2818.1357894736839</v>
      </c>
      <c r="O37" s="429">
        <f t="shared" si="16"/>
        <v>2818.1357894736839</v>
      </c>
      <c r="P37" s="429">
        <f t="shared" si="16"/>
        <v>2484.2573684210529</v>
      </c>
      <c r="Q37" s="767">
        <f t="shared" si="16"/>
        <v>3047.3189473684206</v>
      </c>
    </row>
    <row r="38" spans="1:17" ht="13.9" x14ac:dyDescent="0.25">
      <c r="A38" s="759">
        <v>2026</v>
      </c>
      <c r="B38" s="429">
        <f t="shared" si="18"/>
        <v>2053.5421052631582</v>
      </c>
      <c r="C38" s="429">
        <f t="shared" si="16"/>
        <v>2053.5421052631582</v>
      </c>
      <c r="D38" s="429">
        <f t="shared" si="16"/>
        <v>2005.5394736842106</v>
      </c>
      <c r="E38" s="429">
        <f t="shared" si="16"/>
        <v>2819.84</v>
      </c>
      <c r="F38" s="429">
        <f t="shared" si="16"/>
        <v>2819.84</v>
      </c>
      <c r="G38" s="429">
        <f t="shared" si="16"/>
        <v>2819.84</v>
      </c>
      <c r="H38" s="429">
        <f t="shared" si="16"/>
        <v>2819.84</v>
      </c>
      <c r="I38" s="429">
        <f t="shared" si="16"/>
        <v>2819.84</v>
      </c>
      <c r="J38" s="429">
        <f t="shared" si="16"/>
        <v>2819.84</v>
      </c>
      <c r="K38" s="429">
        <f t="shared" si="16"/>
        <v>2819.84</v>
      </c>
      <c r="L38" s="429">
        <f t="shared" si="16"/>
        <v>2287.1131578947366</v>
      </c>
      <c r="M38" s="429">
        <f t="shared" si="16"/>
        <v>3007.6210526315786</v>
      </c>
      <c r="N38" s="429">
        <f t="shared" si="16"/>
        <v>3007.6210526315786</v>
      </c>
      <c r="O38" s="429">
        <f t="shared" si="16"/>
        <v>3007.6210526315786</v>
      </c>
      <c r="P38" s="429">
        <f t="shared" si="16"/>
        <v>2654.1031578947373</v>
      </c>
      <c r="Q38" s="767">
        <f t="shared" si="16"/>
        <v>3229.2252631578945</v>
      </c>
    </row>
    <row r="39" spans="1:17" ht="13.9" x14ac:dyDescent="0.25">
      <c r="A39" s="759">
        <v>2027</v>
      </c>
      <c r="B39" s="429">
        <f t="shared" si="18"/>
        <v>2161.7426315789476</v>
      </c>
      <c r="C39" s="429">
        <f t="shared" si="16"/>
        <v>2161.7426315789476</v>
      </c>
      <c r="D39" s="429">
        <f t="shared" si="16"/>
        <v>2099.7868421052631</v>
      </c>
      <c r="E39" s="429">
        <f t="shared" si="16"/>
        <v>2951.68</v>
      </c>
      <c r="F39" s="429">
        <f t="shared" si="16"/>
        <v>2951.68</v>
      </c>
      <c r="G39" s="429">
        <f t="shared" si="16"/>
        <v>2951.68</v>
      </c>
      <c r="H39" s="429">
        <f t="shared" si="16"/>
        <v>2951.68</v>
      </c>
      <c r="I39" s="429">
        <f t="shared" si="16"/>
        <v>2951.68</v>
      </c>
      <c r="J39" s="429">
        <f t="shared" si="16"/>
        <v>2951.68</v>
      </c>
      <c r="K39" s="429">
        <f t="shared" si="16"/>
        <v>2951.68</v>
      </c>
      <c r="L39" s="429">
        <f t="shared" si="16"/>
        <v>2397.5289473684202</v>
      </c>
      <c r="M39" s="429">
        <f t="shared" si="16"/>
        <v>3197.1063157894732</v>
      </c>
      <c r="N39" s="429">
        <f t="shared" si="16"/>
        <v>3197.1063157894732</v>
      </c>
      <c r="O39" s="429">
        <f t="shared" si="16"/>
        <v>3197.1063157894732</v>
      </c>
      <c r="P39" s="429">
        <f t="shared" si="16"/>
        <v>2823.9489473684216</v>
      </c>
      <c r="Q39" s="767">
        <f t="shared" si="16"/>
        <v>3411.1315789473683</v>
      </c>
    </row>
    <row r="40" spans="1:17" ht="13.9" x14ac:dyDescent="0.25">
      <c r="A40" s="759">
        <v>2028</v>
      </c>
      <c r="B40" s="429">
        <f t="shared" si="18"/>
        <v>2269.9431578947374</v>
      </c>
      <c r="C40" s="429">
        <f t="shared" si="16"/>
        <v>2269.9431578947374</v>
      </c>
      <c r="D40" s="429">
        <f t="shared" si="16"/>
        <v>2194.0342105263157</v>
      </c>
      <c r="E40" s="429">
        <f t="shared" si="16"/>
        <v>3083.52</v>
      </c>
      <c r="F40" s="429">
        <f t="shared" si="16"/>
        <v>3083.52</v>
      </c>
      <c r="G40" s="429">
        <f t="shared" si="16"/>
        <v>3083.52</v>
      </c>
      <c r="H40" s="429">
        <f t="shared" si="16"/>
        <v>3083.52</v>
      </c>
      <c r="I40" s="429">
        <f t="shared" si="16"/>
        <v>3083.52</v>
      </c>
      <c r="J40" s="429">
        <f t="shared" si="16"/>
        <v>3083.52</v>
      </c>
      <c r="K40" s="429">
        <f t="shared" si="16"/>
        <v>3083.52</v>
      </c>
      <c r="L40" s="429">
        <f t="shared" si="16"/>
        <v>2507.9447368421042</v>
      </c>
      <c r="M40" s="429">
        <f t="shared" si="16"/>
        <v>3386.5915789473679</v>
      </c>
      <c r="N40" s="429">
        <f t="shared" si="16"/>
        <v>3386.5915789473679</v>
      </c>
      <c r="O40" s="429">
        <f t="shared" si="16"/>
        <v>3386.5915789473679</v>
      </c>
      <c r="P40" s="429">
        <f t="shared" si="16"/>
        <v>2993.794736842106</v>
      </c>
      <c r="Q40" s="767">
        <f t="shared" si="16"/>
        <v>3593.0378947368417</v>
      </c>
    </row>
    <row r="41" spans="1:17" ht="13.9" x14ac:dyDescent="0.25">
      <c r="A41" s="759">
        <v>2029</v>
      </c>
      <c r="B41" s="429">
        <f t="shared" si="18"/>
        <v>2378.1436842105268</v>
      </c>
      <c r="C41" s="429">
        <f t="shared" si="16"/>
        <v>2378.1436842105268</v>
      </c>
      <c r="D41" s="429">
        <f t="shared" si="16"/>
        <v>2288.2815789473684</v>
      </c>
      <c r="E41" s="429">
        <f t="shared" si="16"/>
        <v>3215.36</v>
      </c>
      <c r="F41" s="429">
        <f t="shared" si="16"/>
        <v>3215.36</v>
      </c>
      <c r="G41" s="429">
        <f t="shared" si="16"/>
        <v>3215.36</v>
      </c>
      <c r="H41" s="429">
        <f t="shared" si="16"/>
        <v>3215.36</v>
      </c>
      <c r="I41" s="429">
        <f t="shared" si="16"/>
        <v>3215.36</v>
      </c>
      <c r="J41" s="429">
        <f t="shared" si="16"/>
        <v>3215.36</v>
      </c>
      <c r="K41" s="429">
        <f t="shared" si="16"/>
        <v>3215.36</v>
      </c>
      <c r="L41" s="429">
        <f t="shared" si="16"/>
        <v>2618.3605263157883</v>
      </c>
      <c r="M41" s="429">
        <f t="shared" si="16"/>
        <v>3576.0768421052626</v>
      </c>
      <c r="N41" s="429">
        <f t="shared" si="16"/>
        <v>3576.0768421052626</v>
      </c>
      <c r="O41" s="429">
        <f t="shared" si="16"/>
        <v>3576.0768421052626</v>
      </c>
      <c r="P41" s="429">
        <f t="shared" si="16"/>
        <v>3163.6405263157903</v>
      </c>
      <c r="Q41" s="767">
        <f t="shared" si="16"/>
        <v>3774.9442105263156</v>
      </c>
    </row>
    <row r="42" spans="1:17" ht="13.9" x14ac:dyDescent="0.25">
      <c r="A42" s="759">
        <v>2030</v>
      </c>
      <c r="B42" s="429">
        <f t="shared" si="18"/>
        <v>2486.3442105263161</v>
      </c>
      <c r="C42" s="429">
        <f t="shared" si="16"/>
        <v>2486.3442105263161</v>
      </c>
      <c r="D42" s="429">
        <f t="shared" si="16"/>
        <v>2382.5289473684211</v>
      </c>
      <c r="E42" s="429">
        <f t="shared" si="16"/>
        <v>3347.2000000000003</v>
      </c>
      <c r="F42" s="429">
        <f t="shared" si="16"/>
        <v>3347.2000000000003</v>
      </c>
      <c r="G42" s="429">
        <f t="shared" si="16"/>
        <v>3347.2000000000003</v>
      </c>
      <c r="H42" s="429">
        <f t="shared" si="16"/>
        <v>3347.2000000000003</v>
      </c>
      <c r="I42" s="429">
        <f t="shared" si="16"/>
        <v>3347.2000000000003</v>
      </c>
      <c r="J42" s="429">
        <f t="shared" si="16"/>
        <v>3347.2000000000003</v>
      </c>
      <c r="K42" s="429">
        <f t="shared" si="16"/>
        <v>3347.2000000000003</v>
      </c>
      <c r="L42" s="429">
        <f t="shared" si="16"/>
        <v>2728.7763157894724</v>
      </c>
      <c r="M42" s="429">
        <f t="shared" si="16"/>
        <v>3765.5621052631573</v>
      </c>
      <c r="N42" s="429">
        <f t="shared" si="16"/>
        <v>3765.5621052631573</v>
      </c>
      <c r="O42" s="429">
        <f t="shared" si="16"/>
        <v>3765.5621052631573</v>
      </c>
      <c r="P42" s="429">
        <f t="shared" si="16"/>
        <v>3333.4863157894747</v>
      </c>
      <c r="Q42" s="767">
        <f t="shared" si="16"/>
        <v>3956.850526315789</v>
      </c>
    </row>
    <row r="43" spans="1:17" ht="13.9" x14ac:dyDescent="0.25">
      <c r="A43" s="759">
        <v>2031</v>
      </c>
      <c r="B43" s="429">
        <f t="shared" si="18"/>
        <v>2594.544736842106</v>
      </c>
      <c r="C43" s="429">
        <f t="shared" si="16"/>
        <v>2594.544736842106</v>
      </c>
      <c r="D43" s="429">
        <f t="shared" si="16"/>
        <v>2476.7763157894738</v>
      </c>
      <c r="E43" s="429">
        <f t="shared" si="16"/>
        <v>3479.04</v>
      </c>
      <c r="F43" s="429">
        <f t="shared" si="16"/>
        <v>3479.04</v>
      </c>
      <c r="G43" s="429">
        <f t="shared" si="16"/>
        <v>3479.04</v>
      </c>
      <c r="H43" s="429">
        <f t="shared" si="16"/>
        <v>3479.04</v>
      </c>
      <c r="I43" s="429">
        <f t="shared" si="16"/>
        <v>3479.04</v>
      </c>
      <c r="J43" s="429">
        <f t="shared" si="16"/>
        <v>3479.04</v>
      </c>
      <c r="K43" s="429">
        <f t="shared" si="16"/>
        <v>3479.04</v>
      </c>
      <c r="L43" s="429">
        <f t="shared" si="16"/>
        <v>2839.1921052631565</v>
      </c>
      <c r="M43" s="429">
        <f t="shared" si="16"/>
        <v>3955.0473684210519</v>
      </c>
      <c r="N43" s="429">
        <f t="shared" si="16"/>
        <v>3955.0473684210519</v>
      </c>
      <c r="O43" s="429">
        <f t="shared" si="16"/>
        <v>3955.0473684210519</v>
      </c>
      <c r="P43" s="429">
        <f t="shared" si="16"/>
        <v>3503.3321052631586</v>
      </c>
      <c r="Q43" s="767">
        <f t="shared" si="16"/>
        <v>4138.7568421052629</v>
      </c>
    </row>
    <row r="44" spans="1:17" ht="13.9" x14ac:dyDescent="0.25">
      <c r="A44" s="759">
        <v>2032</v>
      </c>
      <c r="B44" s="429">
        <f t="shared" si="18"/>
        <v>2702.7452631578954</v>
      </c>
      <c r="C44" s="429">
        <f t="shared" si="16"/>
        <v>2702.7452631578954</v>
      </c>
      <c r="D44" s="429">
        <f t="shared" si="16"/>
        <v>2571.0236842105264</v>
      </c>
      <c r="E44" s="429">
        <f t="shared" si="16"/>
        <v>3610.88</v>
      </c>
      <c r="F44" s="429">
        <f t="shared" si="16"/>
        <v>3610.88</v>
      </c>
      <c r="G44" s="429">
        <f t="shared" si="16"/>
        <v>3610.88</v>
      </c>
      <c r="H44" s="429">
        <f t="shared" si="16"/>
        <v>3610.88</v>
      </c>
      <c r="I44" s="429">
        <f t="shared" si="16"/>
        <v>3610.88</v>
      </c>
      <c r="J44" s="429">
        <f t="shared" si="16"/>
        <v>3610.88</v>
      </c>
      <c r="K44" s="429">
        <f t="shared" si="16"/>
        <v>3610.88</v>
      </c>
      <c r="L44" s="429">
        <f t="shared" si="16"/>
        <v>2949.6078947368405</v>
      </c>
      <c r="M44" s="429">
        <f t="shared" si="16"/>
        <v>4144.5326315789471</v>
      </c>
      <c r="N44" s="429">
        <f t="shared" si="16"/>
        <v>4144.5326315789471</v>
      </c>
      <c r="O44" s="429">
        <f t="shared" si="16"/>
        <v>4144.5326315789471</v>
      </c>
      <c r="P44" s="429">
        <f t="shared" si="16"/>
        <v>3673.177894736843</v>
      </c>
      <c r="Q44" s="767">
        <f t="shared" si="16"/>
        <v>4320.6631578947363</v>
      </c>
    </row>
    <row r="45" spans="1:17" ht="13.9" x14ac:dyDescent="0.25">
      <c r="A45" s="759">
        <v>2033</v>
      </c>
      <c r="B45" s="429">
        <f t="shared" si="18"/>
        <v>2810.9457894736847</v>
      </c>
      <c r="C45" s="429">
        <f t="shared" si="16"/>
        <v>2810.9457894736847</v>
      </c>
      <c r="D45" s="429">
        <f t="shared" si="16"/>
        <v>2665.2710526315791</v>
      </c>
      <c r="E45" s="429">
        <f t="shared" si="16"/>
        <v>3742.7200000000003</v>
      </c>
      <c r="F45" s="429">
        <f t="shared" si="16"/>
        <v>3742.7200000000003</v>
      </c>
      <c r="G45" s="429">
        <f t="shared" si="16"/>
        <v>3742.7200000000003</v>
      </c>
      <c r="H45" s="429">
        <f t="shared" si="16"/>
        <v>3742.7200000000003</v>
      </c>
      <c r="I45" s="429">
        <f t="shared" si="16"/>
        <v>3742.7200000000003</v>
      </c>
      <c r="J45" s="429">
        <f t="shared" si="16"/>
        <v>3742.7200000000003</v>
      </c>
      <c r="K45" s="429">
        <f t="shared" si="16"/>
        <v>3742.7200000000003</v>
      </c>
      <c r="L45" s="429">
        <f t="shared" si="16"/>
        <v>3060.0236842105246</v>
      </c>
      <c r="M45" s="429">
        <f t="shared" si="16"/>
        <v>4334.0178947368413</v>
      </c>
      <c r="N45" s="429">
        <f t="shared" si="16"/>
        <v>4334.0178947368413</v>
      </c>
      <c r="O45" s="429">
        <f t="shared" si="16"/>
        <v>4334.0178947368413</v>
      </c>
      <c r="P45" s="429">
        <f t="shared" si="16"/>
        <v>3843.0236842105273</v>
      </c>
      <c r="Q45" s="767">
        <f t="shared" si="16"/>
        <v>4502.5694736842097</v>
      </c>
    </row>
    <row r="46" spans="1:17" ht="13.9" x14ac:dyDescent="0.25">
      <c r="A46" s="759">
        <v>2034</v>
      </c>
      <c r="B46" s="429">
        <f t="shared" si="18"/>
        <v>2919.1463157894746</v>
      </c>
      <c r="C46" s="429">
        <f t="shared" si="16"/>
        <v>2919.1463157894746</v>
      </c>
      <c r="D46" s="429">
        <f t="shared" si="16"/>
        <v>2759.5184210526318</v>
      </c>
      <c r="E46" s="429">
        <f t="shared" si="16"/>
        <v>3874.56</v>
      </c>
      <c r="F46" s="429">
        <f t="shared" si="16"/>
        <v>3874.56</v>
      </c>
      <c r="G46" s="429">
        <f t="shared" si="16"/>
        <v>3874.56</v>
      </c>
      <c r="H46" s="429">
        <f t="shared" si="16"/>
        <v>3874.56</v>
      </c>
      <c r="I46" s="429">
        <f t="shared" si="16"/>
        <v>3874.56</v>
      </c>
      <c r="J46" s="429">
        <f t="shared" si="16"/>
        <v>3874.56</v>
      </c>
      <c r="K46" s="429">
        <f t="shared" si="16"/>
        <v>3874.56</v>
      </c>
      <c r="L46" s="429">
        <f t="shared" si="16"/>
        <v>3170.4394736842087</v>
      </c>
      <c r="M46" s="429">
        <f t="shared" si="16"/>
        <v>4523.5031578947364</v>
      </c>
      <c r="N46" s="429">
        <f t="shared" si="16"/>
        <v>4523.5031578947364</v>
      </c>
      <c r="O46" s="429">
        <f t="shared" si="16"/>
        <v>4523.5031578947364</v>
      </c>
      <c r="P46" s="429">
        <f t="shared" si="16"/>
        <v>4012.8694736842117</v>
      </c>
      <c r="Q46" s="767">
        <f t="shared" si="16"/>
        <v>4684.475789473684</v>
      </c>
    </row>
    <row r="47" spans="1:17" ht="13.9" x14ac:dyDescent="0.25">
      <c r="A47" s="759">
        <v>2035</v>
      </c>
      <c r="B47" s="429">
        <f t="shared" si="18"/>
        <v>3027.3468421052639</v>
      </c>
      <c r="C47" s="429">
        <f t="shared" si="16"/>
        <v>3027.3468421052639</v>
      </c>
      <c r="D47" s="429">
        <f t="shared" si="16"/>
        <v>2853.7657894736844</v>
      </c>
      <c r="E47" s="429">
        <f t="shared" si="16"/>
        <v>4006.4</v>
      </c>
      <c r="F47" s="429">
        <f t="shared" si="16"/>
        <v>4006.4</v>
      </c>
      <c r="G47" s="429">
        <f t="shared" si="16"/>
        <v>4006.4</v>
      </c>
      <c r="H47" s="429">
        <f t="shared" si="16"/>
        <v>4006.4</v>
      </c>
      <c r="I47" s="429">
        <f t="shared" si="16"/>
        <v>4006.4</v>
      </c>
      <c r="J47" s="429">
        <f t="shared" si="16"/>
        <v>4006.4</v>
      </c>
      <c r="K47" s="429">
        <f t="shared" si="16"/>
        <v>4006.4</v>
      </c>
      <c r="L47" s="429">
        <f t="shared" si="16"/>
        <v>3280.8552631578928</v>
      </c>
      <c r="M47" s="429">
        <f t="shared" si="16"/>
        <v>4712.9884210526307</v>
      </c>
      <c r="N47" s="429">
        <f t="shared" si="16"/>
        <v>4712.9884210526307</v>
      </c>
      <c r="O47" s="429">
        <f t="shared" si="16"/>
        <v>4712.9884210526307</v>
      </c>
      <c r="P47" s="429">
        <f t="shared" si="16"/>
        <v>4182.7152631578965</v>
      </c>
      <c r="Q47" s="767">
        <f t="shared" si="16"/>
        <v>4866.3821052631574</v>
      </c>
    </row>
    <row r="48" spans="1:17" ht="13.9" x14ac:dyDescent="0.25">
      <c r="A48" s="759">
        <v>2036</v>
      </c>
      <c r="B48" s="429">
        <f t="shared" si="18"/>
        <v>3135.5473684210533</v>
      </c>
      <c r="C48" s="429">
        <f t="shared" si="16"/>
        <v>3135.5473684210533</v>
      </c>
      <c r="D48" s="429">
        <f t="shared" si="16"/>
        <v>2948.0131578947371</v>
      </c>
      <c r="E48" s="429">
        <f t="shared" si="16"/>
        <v>4138.24</v>
      </c>
      <c r="F48" s="429">
        <f t="shared" si="16"/>
        <v>4138.24</v>
      </c>
      <c r="G48" s="429">
        <f t="shared" si="16"/>
        <v>4138.24</v>
      </c>
      <c r="H48" s="429">
        <f t="shared" si="16"/>
        <v>4138.24</v>
      </c>
      <c r="I48" s="429">
        <f t="shared" si="16"/>
        <v>4138.24</v>
      </c>
      <c r="J48" s="429">
        <f t="shared" si="16"/>
        <v>4138.24</v>
      </c>
      <c r="K48" s="429">
        <f t="shared" si="16"/>
        <v>4138.24</v>
      </c>
      <c r="L48" s="429">
        <f t="shared" si="16"/>
        <v>3391.2710526315768</v>
      </c>
      <c r="M48" s="429">
        <f t="shared" si="16"/>
        <v>4902.4736842105258</v>
      </c>
      <c r="N48" s="429">
        <f t="shared" si="16"/>
        <v>4902.4736842105258</v>
      </c>
      <c r="O48" s="429">
        <f t="shared" si="16"/>
        <v>4902.4736842105258</v>
      </c>
      <c r="P48" s="429">
        <f t="shared" si="16"/>
        <v>4352.5610526315804</v>
      </c>
      <c r="Q48" s="767">
        <f t="shared" si="16"/>
        <v>5048.2884210526317</v>
      </c>
    </row>
    <row r="49" spans="1:17" ht="13.9" x14ac:dyDescent="0.25">
      <c r="A49" s="759">
        <v>2037</v>
      </c>
      <c r="B49" s="429">
        <f t="shared" si="18"/>
        <v>3243.7478947368427</v>
      </c>
      <c r="C49" s="429">
        <f t="shared" si="16"/>
        <v>3243.7478947368427</v>
      </c>
      <c r="D49" s="429">
        <f t="shared" si="16"/>
        <v>3042.2605263157898</v>
      </c>
      <c r="E49" s="429">
        <f t="shared" si="16"/>
        <v>4270.08</v>
      </c>
      <c r="F49" s="429">
        <f t="shared" si="16"/>
        <v>4270.08</v>
      </c>
      <c r="G49" s="429">
        <f t="shared" si="16"/>
        <v>4270.08</v>
      </c>
      <c r="H49" s="429">
        <f t="shared" si="16"/>
        <v>4270.08</v>
      </c>
      <c r="I49" s="429">
        <f t="shared" si="16"/>
        <v>4270.08</v>
      </c>
      <c r="J49" s="429">
        <f t="shared" si="16"/>
        <v>4270.08</v>
      </c>
      <c r="K49" s="429">
        <f t="shared" si="16"/>
        <v>4270.08</v>
      </c>
      <c r="L49" s="429">
        <f t="shared" si="16"/>
        <v>3501.6868421052609</v>
      </c>
      <c r="M49" s="429">
        <f t="shared" si="16"/>
        <v>5091.95894736842</v>
      </c>
      <c r="N49" s="429">
        <f t="shared" si="16"/>
        <v>5091.95894736842</v>
      </c>
      <c r="O49" s="429">
        <f t="shared" si="16"/>
        <v>5091.95894736842</v>
      </c>
      <c r="P49" s="429">
        <f t="shared" si="16"/>
        <v>4522.4068421052643</v>
      </c>
      <c r="Q49" s="767">
        <f t="shared" si="16"/>
        <v>5230.1947368421061</v>
      </c>
    </row>
    <row r="50" spans="1:17" ht="13.9" x14ac:dyDescent="0.25">
      <c r="A50" s="759">
        <v>2038</v>
      </c>
      <c r="B50" s="429">
        <f t="shared" si="18"/>
        <v>3351.9484210526325</v>
      </c>
      <c r="C50" s="429">
        <f t="shared" si="18"/>
        <v>3351.9484210526325</v>
      </c>
      <c r="D50" s="429">
        <f t="shared" si="18"/>
        <v>3136.5078947368424</v>
      </c>
      <c r="E50" s="429">
        <f t="shared" si="18"/>
        <v>4401.92</v>
      </c>
      <c r="F50" s="429">
        <f t="shared" si="18"/>
        <v>4401.92</v>
      </c>
      <c r="G50" s="429">
        <f t="shared" si="18"/>
        <v>4401.92</v>
      </c>
      <c r="H50" s="429">
        <f t="shared" si="18"/>
        <v>4401.92</v>
      </c>
      <c r="I50" s="429">
        <f t="shared" si="18"/>
        <v>4401.92</v>
      </c>
      <c r="J50" s="429">
        <f t="shared" si="18"/>
        <v>4401.92</v>
      </c>
      <c r="K50" s="429">
        <f t="shared" si="18"/>
        <v>4401.92</v>
      </c>
      <c r="L50" s="429">
        <f t="shared" si="18"/>
        <v>3612.102631578945</v>
      </c>
      <c r="M50" s="429">
        <f t="shared" si="18"/>
        <v>5281.4442105263151</v>
      </c>
      <c r="N50" s="429">
        <f t="shared" si="18"/>
        <v>5281.4442105263151</v>
      </c>
      <c r="O50" s="429">
        <f t="shared" si="18"/>
        <v>5281.4442105263151</v>
      </c>
      <c r="P50" s="429">
        <f t="shared" si="18"/>
        <v>4692.2526315789491</v>
      </c>
      <c r="Q50" s="767">
        <f t="shared" si="18"/>
        <v>5412.1010526315804</v>
      </c>
    </row>
    <row r="51" spans="1:17" ht="13.9" x14ac:dyDescent="0.25">
      <c r="A51" s="759">
        <v>2039</v>
      </c>
      <c r="B51" s="429">
        <f t="shared" ref="B51:Q53" si="19">B26*(1+B$31/100)</f>
        <v>3460.1489473684219</v>
      </c>
      <c r="C51" s="429">
        <f t="shared" si="19"/>
        <v>3460.1489473684219</v>
      </c>
      <c r="D51" s="429">
        <f t="shared" si="19"/>
        <v>3230.7552631578951</v>
      </c>
      <c r="E51" s="429">
        <f t="shared" si="19"/>
        <v>4533.76</v>
      </c>
      <c r="F51" s="429">
        <f t="shared" si="19"/>
        <v>4533.76</v>
      </c>
      <c r="G51" s="429">
        <f t="shared" si="19"/>
        <v>4533.76</v>
      </c>
      <c r="H51" s="429">
        <f t="shared" si="19"/>
        <v>4533.76</v>
      </c>
      <c r="I51" s="429">
        <f t="shared" si="19"/>
        <v>4533.76</v>
      </c>
      <c r="J51" s="429">
        <f t="shared" si="19"/>
        <v>4533.76</v>
      </c>
      <c r="K51" s="429">
        <f t="shared" si="19"/>
        <v>4533.76</v>
      </c>
      <c r="L51" s="429">
        <f t="shared" si="19"/>
        <v>3722.518421052629</v>
      </c>
      <c r="M51" s="429">
        <f t="shared" si="19"/>
        <v>5470.9294736842094</v>
      </c>
      <c r="N51" s="429">
        <f t="shared" si="19"/>
        <v>5470.9294736842094</v>
      </c>
      <c r="O51" s="429">
        <f t="shared" si="19"/>
        <v>5470.9294736842094</v>
      </c>
      <c r="P51" s="429">
        <f t="shared" si="19"/>
        <v>4862.0984210526331</v>
      </c>
      <c r="Q51" s="767">
        <f t="shared" si="19"/>
        <v>5594.0073684210547</v>
      </c>
    </row>
    <row r="52" spans="1:17" ht="13.9" x14ac:dyDescent="0.25">
      <c r="A52" s="759">
        <v>2040</v>
      </c>
      <c r="B52" s="429">
        <f t="shared" si="19"/>
        <v>3568.3494736842113</v>
      </c>
      <c r="C52" s="429">
        <f t="shared" si="19"/>
        <v>3568.3494736842113</v>
      </c>
      <c r="D52" s="429">
        <f t="shared" si="19"/>
        <v>3325.0026315789478</v>
      </c>
      <c r="E52" s="429">
        <f t="shared" si="19"/>
        <v>4665.6000000000004</v>
      </c>
      <c r="F52" s="429">
        <f t="shared" si="19"/>
        <v>4665.6000000000004</v>
      </c>
      <c r="G52" s="429">
        <f t="shared" si="19"/>
        <v>4665.6000000000004</v>
      </c>
      <c r="H52" s="429">
        <f t="shared" si="19"/>
        <v>4665.6000000000004</v>
      </c>
      <c r="I52" s="429">
        <f t="shared" si="19"/>
        <v>4665.6000000000004</v>
      </c>
      <c r="J52" s="429">
        <f t="shared" si="19"/>
        <v>4665.6000000000004</v>
      </c>
      <c r="K52" s="429">
        <f t="shared" si="19"/>
        <v>4665.6000000000004</v>
      </c>
      <c r="L52" s="429">
        <f t="shared" si="19"/>
        <v>3832.9342105263131</v>
      </c>
      <c r="M52" s="429">
        <f t="shared" si="19"/>
        <v>5660.4147368421045</v>
      </c>
      <c r="N52" s="429">
        <f t="shared" si="19"/>
        <v>5660.4147368421045</v>
      </c>
      <c r="O52" s="429">
        <f t="shared" si="19"/>
        <v>5660.4147368421045</v>
      </c>
      <c r="P52" s="429">
        <f t="shared" si="19"/>
        <v>5031.9442105263179</v>
      </c>
      <c r="Q52" s="767">
        <f t="shared" si="19"/>
        <v>5775.913684210529</v>
      </c>
    </row>
    <row r="53" spans="1:17" ht="14.45" thickBot="1" x14ac:dyDescent="0.3">
      <c r="A53" s="763">
        <v>2041</v>
      </c>
      <c r="B53" s="775">
        <f t="shared" si="19"/>
        <v>3676.55</v>
      </c>
      <c r="C53" s="775">
        <f t="shared" si="19"/>
        <v>3676.55</v>
      </c>
      <c r="D53" s="775">
        <f t="shared" si="19"/>
        <v>3419.25</v>
      </c>
      <c r="E53" s="775">
        <f t="shared" si="19"/>
        <v>4797.4400000000005</v>
      </c>
      <c r="F53" s="775">
        <f t="shared" si="19"/>
        <v>4797.4400000000005</v>
      </c>
      <c r="G53" s="775">
        <f t="shared" si="19"/>
        <v>4797.4400000000005</v>
      </c>
      <c r="H53" s="775">
        <f t="shared" si="19"/>
        <v>4797.4400000000005</v>
      </c>
      <c r="I53" s="775">
        <f t="shared" si="19"/>
        <v>4797.4400000000005</v>
      </c>
      <c r="J53" s="775">
        <f t="shared" si="19"/>
        <v>4797.4400000000005</v>
      </c>
      <c r="K53" s="775">
        <f t="shared" si="19"/>
        <v>4797.4400000000005</v>
      </c>
      <c r="L53" s="775">
        <f t="shared" si="19"/>
        <v>3943.3500000000004</v>
      </c>
      <c r="M53" s="775">
        <f t="shared" si="19"/>
        <v>5849.9</v>
      </c>
      <c r="N53" s="775">
        <f t="shared" si="19"/>
        <v>5849.9</v>
      </c>
      <c r="O53" s="775">
        <f t="shared" si="19"/>
        <v>5849.9</v>
      </c>
      <c r="P53" s="775">
        <f t="shared" si="19"/>
        <v>5201.79</v>
      </c>
      <c r="Q53" s="776">
        <f t="shared" si="19"/>
        <v>5957.82</v>
      </c>
    </row>
    <row r="55" spans="1:17" ht="14.45" thickBot="1" x14ac:dyDescent="0.3">
      <c r="A55" s="902" t="s">
        <v>620</v>
      </c>
      <c r="B55" s="902"/>
      <c r="C55" s="902"/>
      <c r="D55" s="902"/>
      <c r="E55" s="902"/>
      <c r="F55" s="902"/>
      <c r="G55" s="902"/>
      <c r="H55" s="902"/>
      <c r="I55" s="902"/>
      <c r="J55" s="902"/>
      <c r="K55" s="902"/>
      <c r="L55" s="902"/>
      <c r="M55" s="902"/>
      <c r="N55" s="902"/>
      <c r="O55" s="902"/>
      <c r="P55" s="902"/>
      <c r="Q55" s="902"/>
    </row>
    <row r="56" spans="1:17" ht="14.45" thickBot="1" x14ac:dyDescent="0.3">
      <c r="A56" s="777" t="s">
        <v>577</v>
      </c>
      <c r="B56" s="778">
        <f t="shared" ref="B56:Q56" si="20">B5*B6</f>
        <v>5400</v>
      </c>
      <c r="C56" s="778">
        <f t="shared" si="20"/>
        <v>5400</v>
      </c>
      <c r="D56" s="778">
        <f t="shared" si="20"/>
        <v>5400</v>
      </c>
      <c r="E56" s="778">
        <f t="shared" si="20"/>
        <v>5400</v>
      </c>
      <c r="F56" s="778">
        <f t="shared" si="20"/>
        <v>5400</v>
      </c>
      <c r="G56" s="778">
        <f t="shared" si="20"/>
        <v>5400</v>
      </c>
      <c r="H56" s="778">
        <f t="shared" si="20"/>
        <v>5400</v>
      </c>
      <c r="I56" s="778">
        <f t="shared" si="20"/>
        <v>5400</v>
      </c>
      <c r="J56" s="778">
        <f t="shared" si="20"/>
        <v>5400</v>
      </c>
      <c r="K56" s="778">
        <f t="shared" si="20"/>
        <v>5400</v>
      </c>
      <c r="L56" s="778">
        <f t="shared" si="20"/>
        <v>5400</v>
      </c>
      <c r="M56" s="778">
        <f t="shared" si="20"/>
        <v>5400</v>
      </c>
      <c r="N56" s="778">
        <f t="shared" si="20"/>
        <v>5400</v>
      </c>
      <c r="O56" s="778">
        <f t="shared" si="20"/>
        <v>5400</v>
      </c>
      <c r="P56" s="778">
        <f t="shared" si="20"/>
        <v>5400</v>
      </c>
      <c r="Q56" s="779">
        <f t="shared" si="20"/>
        <v>5400</v>
      </c>
    </row>
    <row r="58" spans="1:17" ht="14.45" thickBot="1" x14ac:dyDescent="0.3">
      <c r="A58" s="902" t="s">
        <v>621</v>
      </c>
      <c r="B58" s="902"/>
      <c r="C58" s="902"/>
      <c r="D58" s="902"/>
      <c r="E58" s="902"/>
      <c r="F58" s="902"/>
      <c r="G58" s="902"/>
      <c r="H58" s="902"/>
      <c r="I58" s="902"/>
      <c r="J58" s="902"/>
      <c r="K58" s="902"/>
      <c r="L58" s="902"/>
      <c r="M58" s="902"/>
      <c r="N58" s="902"/>
      <c r="O58" s="902"/>
      <c r="P58" s="902"/>
      <c r="Q58" s="902"/>
    </row>
    <row r="59" spans="1:17" ht="13.9" x14ac:dyDescent="0.25">
      <c r="A59" s="480">
        <v>2022</v>
      </c>
      <c r="B59" s="780">
        <f>B34/B$56</f>
        <v>0.30013703703703709</v>
      </c>
      <c r="C59" s="780">
        <f t="shared" ref="C59:Q59" si="21">C34/C$56</f>
        <v>0.30013703703703709</v>
      </c>
      <c r="D59" s="780">
        <f t="shared" si="21"/>
        <v>0.30158333333333331</v>
      </c>
      <c r="E59" s="780">
        <f t="shared" si="21"/>
        <v>0.42453333333333332</v>
      </c>
      <c r="F59" s="780">
        <f t="shared" si="21"/>
        <v>0.42453333333333332</v>
      </c>
      <c r="G59" s="780">
        <f t="shared" si="21"/>
        <v>0.42453333333333332</v>
      </c>
      <c r="H59" s="780">
        <f t="shared" si="21"/>
        <v>0.42453333333333332</v>
      </c>
      <c r="I59" s="780">
        <f t="shared" si="21"/>
        <v>0.42453333333333332</v>
      </c>
      <c r="J59" s="780">
        <f t="shared" si="21"/>
        <v>0.42453333333333332</v>
      </c>
      <c r="K59" s="780">
        <f t="shared" si="21"/>
        <v>0.42453333333333332</v>
      </c>
      <c r="L59" s="780">
        <f t="shared" si="21"/>
        <v>0.34175</v>
      </c>
      <c r="M59" s="780">
        <f t="shared" si="21"/>
        <v>0.41660740740740737</v>
      </c>
      <c r="N59" s="780">
        <f t="shared" si="21"/>
        <v>0.41660740740740737</v>
      </c>
      <c r="O59" s="780">
        <f t="shared" si="21"/>
        <v>0.41660740740740737</v>
      </c>
      <c r="P59" s="780">
        <f t="shared" si="21"/>
        <v>0.3656888888888889</v>
      </c>
      <c r="Q59" s="781">
        <f t="shared" si="21"/>
        <v>0.46325925925925926</v>
      </c>
    </row>
    <row r="60" spans="1:17" ht="13.9" x14ac:dyDescent="0.25">
      <c r="A60" s="759">
        <v>2023</v>
      </c>
      <c r="B60" s="761">
        <f t="shared" ref="B60:Q75" si="22">B35/B$56</f>
        <v>0.32017417153996103</v>
      </c>
      <c r="C60" s="761">
        <f t="shared" si="22"/>
        <v>0.32017417153996103</v>
      </c>
      <c r="D60" s="761">
        <f t="shared" si="22"/>
        <v>0.31903654970760231</v>
      </c>
      <c r="E60" s="761">
        <f t="shared" si="22"/>
        <v>0.44894814814814815</v>
      </c>
      <c r="F60" s="761">
        <f t="shared" si="22"/>
        <v>0.44894814814814815</v>
      </c>
      <c r="G60" s="761">
        <f t="shared" si="22"/>
        <v>0.44894814814814815</v>
      </c>
      <c r="H60" s="761">
        <f t="shared" si="22"/>
        <v>0.44894814814814815</v>
      </c>
      <c r="I60" s="761">
        <f t="shared" si="22"/>
        <v>0.44894814814814815</v>
      </c>
      <c r="J60" s="761">
        <f t="shared" si="22"/>
        <v>0.44894814814814815</v>
      </c>
      <c r="K60" s="761">
        <f t="shared" si="22"/>
        <v>0.44894814814814815</v>
      </c>
      <c r="L60" s="761">
        <f t="shared" si="22"/>
        <v>0.3621973684210526</v>
      </c>
      <c r="M60" s="761">
        <f t="shared" si="22"/>
        <v>0.45169727095516565</v>
      </c>
      <c r="N60" s="761">
        <f t="shared" si="22"/>
        <v>0.45169727095516565</v>
      </c>
      <c r="O60" s="761">
        <f t="shared" si="22"/>
        <v>0.45169727095516565</v>
      </c>
      <c r="P60" s="761">
        <f t="shared" si="22"/>
        <v>0.39714181286549705</v>
      </c>
      <c r="Q60" s="782">
        <f t="shared" si="22"/>
        <v>0.49694561403508763</v>
      </c>
    </row>
    <row r="61" spans="1:17" ht="13.9" x14ac:dyDescent="0.25">
      <c r="A61" s="759">
        <v>2024</v>
      </c>
      <c r="B61" s="761">
        <f t="shared" si="22"/>
        <v>0.34021130604288502</v>
      </c>
      <c r="C61" s="761">
        <f t="shared" si="22"/>
        <v>0.34021130604288502</v>
      </c>
      <c r="D61" s="761">
        <f t="shared" si="22"/>
        <v>0.33648976608187137</v>
      </c>
      <c r="E61" s="761">
        <f t="shared" si="22"/>
        <v>0.47336296296296293</v>
      </c>
      <c r="F61" s="761">
        <f t="shared" si="22"/>
        <v>0.47336296296296293</v>
      </c>
      <c r="G61" s="761">
        <f t="shared" si="22"/>
        <v>0.47336296296296293</v>
      </c>
      <c r="H61" s="761">
        <f t="shared" si="22"/>
        <v>0.47336296296296293</v>
      </c>
      <c r="I61" s="761">
        <f t="shared" si="22"/>
        <v>0.47336296296296293</v>
      </c>
      <c r="J61" s="761">
        <f t="shared" si="22"/>
        <v>0.47336296296296293</v>
      </c>
      <c r="K61" s="761">
        <f t="shared" si="22"/>
        <v>0.47336296296296293</v>
      </c>
      <c r="L61" s="761">
        <f t="shared" si="22"/>
        <v>0.38264473684210526</v>
      </c>
      <c r="M61" s="761">
        <f t="shared" si="22"/>
        <v>0.48678713450292393</v>
      </c>
      <c r="N61" s="761">
        <f t="shared" si="22"/>
        <v>0.48678713450292393</v>
      </c>
      <c r="O61" s="761">
        <f t="shared" si="22"/>
        <v>0.48678713450292393</v>
      </c>
      <c r="P61" s="761">
        <f t="shared" si="22"/>
        <v>0.42859473684210531</v>
      </c>
      <c r="Q61" s="782">
        <f t="shared" si="22"/>
        <v>0.53063196881091612</v>
      </c>
    </row>
    <row r="62" spans="1:17" ht="13.9" x14ac:dyDescent="0.25">
      <c r="A62" s="759">
        <v>2025</v>
      </c>
      <c r="B62" s="761">
        <f t="shared" si="22"/>
        <v>0.36024844054580901</v>
      </c>
      <c r="C62" s="761">
        <f t="shared" si="22"/>
        <v>0.36024844054580901</v>
      </c>
      <c r="D62" s="761">
        <f t="shared" si="22"/>
        <v>0.35394298245614036</v>
      </c>
      <c r="E62" s="761">
        <f t="shared" si="22"/>
        <v>0.49777777777777776</v>
      </c>
      <c r="F62" s="761">
        <f t="shared" si="22"/>
        <v>0.49777777777777776</v>
      </c>
      <c r="G62" s="761">
        <f t="shared" si="22"/>
        <v>0.49777777777777776</v>
      </c>
      <c r="H62" s="761">
        <f t="shared" si="22"/>
        <v>0.49777777777777776</v>
      </c>
      <c r="I62" s="761">
        <f t="shared" si="22"/>
        <v>0.49777777777777776</v>
      </c>
      <c r="J62" s="761">
        <f t="shared" si="22"/>
        <v>0.49777777777777776</v>
      </c>
      <c r="K62" s="761">
        <f t="shared" si="22"/>
        <v>0.49777777777777776</v>
      </c>
      <c r="L62" s="761">
        <f t="shared" si="22"/>
        <v>0.40309210526315786</v>
      </c>
      <c r="M62" s="761">
        <f t="shared" si="22"/>
        <v>0.52187699805068222</v>
      </c>
      <c r="N62" s="761">
        <f t="shared" si="22"/>
        <v>0.52187699805068222</v>
      </c>
      <c r="O62" s="761">
        <f t="shared" si="22"/>
        <v>0.52187699805068222</v>
      </c>
      <c r="P62" s="761">
        <f t="shared" si="22"/>
        <v>0.46004766081871351</v>
      </c>
      <c r="Q62" s="782">
        <f t="shared" si="22"/>
        <v>0.56431832358674461</v>
      </c>
    </row>
    <row r="63" spans="1:17" ht="13.9" x14ac:dyDescent="0.25">
      <c r="A63" s="759">
        <v>2026</v>
      </c>
      <c r="B63" s="761">
        <f t="shared" si="22"/>
        <v>0.380285575048733</v>
      </c>
      <c r="C63" s="761">
        <f t="shared" si="22"/>
        <v>0.380285575048733</v>
      </c>
      <c r="D63" s="761">
        <f t="shared" si="22"/>
        <v>0.37139619883040936</v>
      </c>
      <c r="E63" s="761">
        <f t="shared" si="22"/>
        <v>0.52219259259259265</v>
      </c>
      <c r="F63" s="761">
        <f t="shared" si="22"/>
        <v>0.52219259259259265</v>
      </c>
      <c r="G63" s="761">
        <f t="shared" si="22"/>
        <v>0.52219259259259265</v>
      </c>
      <c r="H63" s="761">
        <f t="shared" si="22"/>
        <v>0.52219259259259265</v>
      </c>
      <c r="I63" s="761">
        <f t="shared" si="22"/>
        <v>0.52219259259259265</v>
      </c>
      <c r="J63" s="761">
        <f t="shared" si="22"/>
        <v>0.52219259259259265</v>
      </c>
      <c r="K63" s="761">
        <f t="shared" si="22"/>
        <v>0.52219259259259265</v>
      </c>
      <c r="L63" s="761">
        <f t="shared" si="22"/>
        <v>0.42353947368421047</v>
      </c>
      <c r="M63" s="761">
        <f t="shared" si="22"/>
        <v>0.55696686159844044</v>
      </c>
      <c r="N63" s="761">
        <f t="shared" si="22"/>
        <v>0.55696686159844044</v>
      </c>
      <c r="O63" s="761">
        <f t="shared" si="22"/>
        <v>0.55696686159844044</v>
      </c>
      <c r="P63" s="761">
        <f t="shared" si="22"/>
        <v>0.49150058479532172</v>
      </c>
      <c r="Q63" s="782">
        <f t="shared" si="22"/>
        <v>0.59800467836257309</v>
      </c>
    </row>
    <row r="64" spans="1:17" ht="13.9" x14ac:dyDescent="0.25">
      <c r="A64" s="759">
        <v>2027</v>
      </c>
      <c r="B64" s="761">
        <f t="shared" si="22"/>
        <v>0.40032270955165694</v>
      </c>
      <c r="C64" s="761">
        <f t="shared" si="22"/>
        <v>0.40032270955165694</v>
      </c>
      <c r="D64" s="761">
        <f t="shared" si="22"/>
        <v>0.38884941520467836</v>
      </c>
      <c r="E64" s="761">
        <f t="shared" si="22"/>
        <v>0.54660740740740743</v>
      </c>
      <c r="F64" s="761">
        <f t="shared" si="22"/>
        <v>0.54660740740740743</v>
      </c>
      <c r="G64" s="761">
        <f t="shared" si="22"/>
        <v>0.54660740740740743</v>
      </c>
      <c r="H64" s="761">
        <f t="shared" si="22"/>
        <v>0.54660740740740743</v>
      </c>
      <c r="I64" s="761">
        <f t="shared" si="22"/>
        <v>0.54660740740740743</v>
      </c>
      <c r="J64" s="761">
        <f t="shared" si="22"/>
        <v>0.54660740740740743</v>
      </c>
      <c r="K64" s="761">
        <f t="shared" si="22"/>
        <v>0.54660740740740743</v>
      </c>
      <c r="L64" s="761">
        <f t="shared" si="22"/>
        <v>0.44398684210526301</v>
      </c>
      <c r="M64" s="761">
        <f t="shared" si="22"/>
        <v>0.59205672514619878</v>
      </c>
      <c r="N64" s="761">
        <f t="shared" si="22"/>
        <v>0.59205672514619878</v>
      </c>
      <c r="O64" s="761">
        <f t="shared" si="22"/>
        <v>0.59205672514619878</v>
      </c>
      <c r="P64" s="761">
        <f t="shared" si="22"/>
        <v>0.52295350877192992</v>
      </c>
      <c r="Q64" s="782">
        <f t="shared" si="22"/>
        <v>0.63169103313840158</v>
      </c>
    </row>
    <row r="65" spans="1:17" ht="13.9" x14ac:dyDescent="0.25">
      <c r="A65" s="759">
        <v>2028</v>
      </c>
      <c r="B65" s="761">
        <f t="shared" si="22"/>
        <v>0.42035984405458099</v>
      </c>
      <c r="C65" s="761">
        <f t="shared" si="22"/>
        <v>0.42035984405458099</v>
      </c>
      <c r="D65" s="761">
        <f t="shared" si="22"/>
        <v>0.40630263157894736</v>
      </c>
      <c r="E65" s="761">
        <f t="shared" si="22"/>
        <v>0.57102222222222221</v>
      </c>
      <c r="F65" s="761">
        <f t="shared" si="22"/>
        <v>0.57102222222222221</v>
      </c>
      <c r="G65" s="761">
        <f t="shared" si="22"/>
        <v>0.57102222222222221</v>
      </c>
      <c r="H65" s="761">
        <f t="shared" si="22"/>
        <v>0.57102222222222221</v>
      </c>
      <c r="I65" s="761">
        <f t="shared" si="22"/>
        <v>0.57102222222222221</v>
      </c>
      <c r="J65" s="761">
        <f t="shared" si="22"/>
        <v>0.57102222222222221</v>
      </c>
      <c r="K65" s="761">
        <f t="shared" si="22"/>
        <v>0.57102222222222221</v>
      </c>
      <c r="L65" s="761">
        <f t="shared" si="22"/>
        <v>0.46443421052631562</v>
      </c>
      <c r="M65" s="761">
        <f t="shared" si="22"/>
        <v>0.62714658869395701</v>
      </c>
      <c r="N65" s="761">
        <f t="shared" si="22"/>
        <v>0.62714658869395701</v>
      </c>
      <c r="O65" s="761">
        <f t="shared" si="22"/>
        <v>0.62714658869395701</v>
      </c>
      <c r="P65" s="761">
        <f t="shared" si="22"/>
        <v>0.55440643274853818</v>
      </c>
      <c r="Q65" s="782">
        <f t="shared" si="22"/>
        <v>0.66537738791422996</v>
      </c>
    </row>
    <row r="66" spans="1:17" ht="13.9" x14ac:dyDescent="0.25">
      <c r="A66" s="759">
        <v>2029</v>
      </c>
      <c r="B66" s="761">
        <f t="shared" si="22"/>
        <v>0.44039697855750498</v>
      </c>
      <c r="C66" s="761">
        <f t="shared" si="22"/>
        <v>0.44039697855750498</v>
      </c>
      <c r="D66" s="761">
        <f t="shared" si="22"/>
        <v>0.42375584795321636</v>
      </c>
      <c r="E66" s="761">
        <f t="shared" si="22"/>
        <v>0.5954370370370371</v>
      </c>
      <c r="F66" s="761">
        <f t="shared" si="22"/>
        <v>0.5954370370370371</v>
      </c>
      <c r="G66" s="761">
        <f t="shared" si="22"/>
        <v>0.5954370370370371</v>
      </c>
      <c r="H66" s="761">
        <f t="shared" si="22"/>
        <v>0.5954370370370371</v>
      </c>
      <c r="I66" s="761">
        <f t="shared" si="22"/>
        <v>0.5954370370370371</v>
      </c>
      <c r="J66" s="761">
        <f t="shared" si="22"/>
        <v>0.5954370370370371</v>
      </c>
      <c r="K66" s="761">
        <f t="shared" si="22"/>
        <v>0.5954370370370371</v>
      </c>
      <c r="L66" s="761">
        <f t="shared" si="22"/>
        <v>0.48488157894736822</v>
      </c>
      <c r="M66" s="761">
        <f t="shared" si="22"/>
        <v>0.66223645224171535</v>
      </c>
      <c r="N66" s="761">
        <f t="shared" si="22"/>
        <v>0.66223645224171535</v>
      </c>
      <c r="O66" s="761">
        <f t="shared" si="22"/>
        <v>0.66223645224171535</v>
      </c>
      <c r="P66" s="761">
        <f t="shared" si="22"/>
        <v>0.58585935672514633</v>
      </c>
      <c r="Q66" s="782">
        <f t="shared" si="22"/>
        <v>0.69906374269005844</v>
      </c>
    </row>
    <row r="67" spans="1:17" ht="13.9" x14ac:dyDescent="0.25">
      <c r="A67" s="759">
        <v>2030</v>
      </c>
      <c r="B67" s="761">
        <f t="shared" si="22"/>
        <v>0.46043411306042892</v>
      </c>
      <c r="C67" s="761">
        <f t="shared" si="22"/>
        <v>0.46043411306042892</v>
      </c>
      <c r="D67" s="761">
        <f t="shared" si="22"/>
        <v>0.44120906432748541</v>
      </c>
      <c r="E67" s="761">
        <f t="shared" si="22"/>
        <v>0.61985185185185188</v>
      </c>
      <c r="F67" s="761">
        <f t="shared" si="22"/>
        <v>0.61985185185185188</v>
      </c>
      <c r="G67" s="761">
        <f t="shared" si="22"/>
        <v>0.61985185185185188</v>
      </c>
      <c r="H67" s="761">
        <f t="shared" si="22"/>
        <v>0.61985185185185188</v>
      </c>
      <c r="I67" s="761">
        <f t="shared" si="22"/>
        <v>0.61985185185185188</v>
      </c>
      <c r="J67" s="761">
        <f t="shared" si="22"/>
        <v>0.61985185185185188</v>
      </c>
      <c r="K67" s="761">
        <f t="shared" si="22"/>
        <v>0.61985185185185188</v>
      </c>
      <c r="L67" s="761">
        <f t="shared" si="22"/>
        <v>0.50532894736842082</v>
      </c>
      <c r="M67" s="761">
        <f t="shared" si="22"/>
        <v>0.69732631578947357</v>
      </c>
      <c r="N67" s="761">
        <f t="shared" si="22"/>
        <v>0.69732631578947357</v>
      </c>
      <c r="O67" s="761">
        <f t="shared" si="22"/>
        <v>0.69732631578947357</v>
      </c>
      <c r="P67" s="761">
        <f t="shared" si="22"/>
        <v>0.61731228070175459</v>
      </c>
      <c r="Q67" s="782">
        <f t="shared" si="22"/>
        <v>0.73275009746588682</v>
      </c>
    </row>
    <row r="68" spans="1:17" ht="13.9" x14ac:dyDescent="0.25">
      <c r="A68" s="759">
        <v>2031</v>
      </c>
      <c r="B68" s="761">
        <f t="shared" si="22"/>
        <v>0.48047124756335297</v>
      </c>
      <c r="C68" s="761">
        <f t="shared" si="22"/>
        <v>0.48047124756335297</v>
      </c>
      <c r="D68" s="761">
        <f t="shared" si="22"/>
        <v>0.45866228070175441</v>
      </c>
      <c r="E68" s="761">
        <f t="shared" si="22"/>
        <v>0.64426666666666665</v>
      </c>
      <c r="F68" s="761">
        <f t="shared" si="22"/>
        <v>0.64426666666666665</v>
      </c>
      <c r="G68" s="761">
        <f t="shared" si="22"/>
        <v>0.64426666666666665</v>
      </c>
      <c r="H68" s="761">
        <f t="shared" si="22"/>
        <v>0.64426666666666665</v>
      </c>
      <c r="I68" s="761">
        <f t="shared" si="22"/>
        <v>0.64426666666666665</v>
      </c>
      <c r="J68" s="761">
        <f t="shared" si="22"/>
        <v>0.64426666666666665</v>
      </c>
      <c r="K68" s="761">
        <f t="shared" si="22"/>
        <v>0.64426666666666665</v>
      </c>
      <c r="L68" s="761">
        <f t="shared" si="22"/>
        <v>0.52577631578947337</v>
      </c>
      <c r="M68" s="761">
        <f t="shared" si="22"/>
        <v>0.7324161793372318</v>
      </c>
      <c r="N68" s="761">
        <f t="shared" si="22"/>
        <v>0.7324161793372318</v>
      </c>
      <c r="O68" s="761">
        <f t="shared" si="22"/>
        <v>0.7324161793372318</v>
      </c>
      <c r="P68" s="761">
        <f t="shared" si="22"/>
        <v>0.64876520467836274</v>
      </c>
      <c r="Q68" s="782">
        <f t="shared" si="22"/>
        <v>0.7664364522417153</v>
      </c>
    </row>
    <row r="69" spans="1:17" ht="13.9" x14ac:dyDescent="0.25">
      <c r="A69" s="759">
        <v>2032</v>
      </c>
      <c r="B69" s="761">
        <f t="shared" si="22"/>
        <v>0.5005083820662769</v>
      </c>
      <c r="C69" s="761">
        <f t="shared" si="22"/>
        <v>0.5005083820662769</v>
      </c>
      <c r="D69" s="761">
        <f t="shared" si="22"/>
        <v>0.47611549707602341</v>
      </c>
      <c r="E69" s="761">
        <f t="shared" si="22"/>
        <v>0.66868148148148154</v>
      </c>
      <c r="F69" s="761">
        <f t="shared" si="22"/>
        <v>0.66868148148148154</v>
      </c>
      <c r="G69" s="761">
        <f t="shared" si="22"/>
        <v>0.66868148148148154</v>
      </c>
      <c r="H69" s="761">
        <f t="shared" si="22"/>
        <v>0.66868148148148154</v>
      </c>
      <c r="I69" s="761">
        <f t="shared" si="22"/>
        <v>0.66868148148148154</v>
      </c>
      <c r="J69" s="761">
        <f t="shared" si="22"/>
        <v>0.66868148148148154</v>
      </c>
      <c r="K69" s="761">
        <f t="shared" si="22"/>
        <v>0.66868148148148154</v>
      </c>
      <c r="L69" s="761">
        <f t="shared" si="22"/>
        <v>0.54622368421052603</v>
      </c>
      <c r="M69" s="761">
        <f t="shared" si="22"/>
        <v>0.76750604288499025</v>
      </c>
      <c r="N69" s="761">
        <f t="shared" si="22"/>
        <v>0.76750604288499025</v>
      </c>
      <c r="O69" s="761">
        <f t="shared" si="22"/>
        <v>0.76750604288499025</v>
      </c>
      <c r="P69" s="761">
        <f t="shared" si="22"/>
        <v>0.68021812865497089</v>
      </c>
      <c r="Q69" s="782">
        <f t="shared" si="22"/>
        <v>0.80012280701754379</v>
      </c>
    </row>
    <row r="70" spans="1:17" ht="13.9" x14ac:dyDescent="0.25">
      <c r="A70" s="759">
        <v>2033</v>
      </c>
      <c r="B70" s="761">
        <f t="shared" si="22"/>
        <v>0.52054551656920089</v>
      </c>
      <c r="C70" s="761">
        <f t="shared" si="22"/>
        <v>0.52054551656920089</v>
      </c>
      <c r="D70" s="761">
        <f t="shared" si="22"/>
        <v>0.49356871345029241</v>
      </c>
      <c r="E70" s="761">
        <f t="shared" si="22"/>
        <v>0.69309629629629632</v>
      </c>
      <c r="F70" s="761">
        <f t="shared" si="22"/>
        <v>0.69309629629629632</v>
      </c>
      <c r="G70" s="761">
        <f t="shared" si="22"/>
        <v>0.69309629629629632</v>
      </c>
      <c r="H70" s="761">
        <f t="shared" si="22"/>
        <v>0.69309629629629632</v>
      </c>
      <c r="I70" s="761">
        <f t="shared" si="22"/>
        <v>0.69309629629629632</v>
      </c>
      <c r="J70" s="761">
        <f t="shared" si="22"/>
        <v>0.69309629629629632</v>
      </c>
      <c r="K70" s="761">
        <f t="shared" si="22"/>
        <v>0.69309629629629632</v>
      </c>
      <c r="L70" s="761">
        <f t="shared" si="22"/>
        <v>0.56667105263157858</v>
      </c>
      <c r="M70" s="761">
        <f t="shared" si="22"/>
        <v>0.80259590643274836</v>
      </c>
      <c r="N70" s="761">
        <f t="shared" si="22"/>
        <v>0.80259590643274836</v>
      </c>
      <c r="O70" s="761">
        <f t="shared" si="22"/>
        <v>0.80259590643274836</v>
      </c>
      <c r="P70" s="761">
        <f t="shared" si="22"/>
        <v>0.71167105263157915</v>
      </c>
      <c r="Q70" s="782">
        <f t="shared" si="22"/>
        <v>0.83380916179337217</v>
      </c>
    </row>
    <row r="71" spans="1:17" ht="13.9" x14ac:dyDescent="0.25">
      <c r="A71" s="759">
        <v>2034</v>
      </c>
      <c r="B71" s="761">
        <f t="shared" si="22"/>
        <v>0.54058265107212489</v>
      </c>
      <c r="C71" s="761">
        <f t="shared" si="22"/>
        <v>0.54058265107212489</v>
      </c>
      <c r="D71" s="761">
        <f t="shared" si="22"/>
        <v>0.51102192982456141</v>
      </c>
      <c r="E71" s="761">
        <f t="shared" si="22"/>
        <v>0.7175111111111111</v>
      </c>
      <c r="F71" s="761">
        <f t="shared" si="22"/>
        <v>0.7175111111111111</v>
      </c>
      <c r="G71" s="761">
        <f t="shared" si="22"/>
        <v>0.7175111111111111</v>
      </c>
      <c r="H71" s="761">
        <f t="shared" si="22"/>
        <v>0.7175111111111111</v>
      </c>
      <c r="I71" s="761">
        <f t="shared" si="22"/>
        <v>0.7175111111111111</v>
      </c>
      <c r="J71" s="761">
        <f t="shared" si="22"/>
        <v>0.7175111111111111</v>
      </c>
      <c r="K71" s="761">
        <f t="shared" si="22"/>
        <v>0.7175111111111111</v>
      </c>
      <c r="L71" s="761">
        <f t="shared" si="22"/>
        <v>0.58711842105263123</v>
      </c>
      <c r="M71" s="761">
        <f t="shared" si="22"/>
        <v>0.8376857699805067</v>
      </c>
      <c r="N71" s="761">
        <f t="shared" si="22"/>
        <v>0.8376857699805067</v>
      </c>
      <c r="O71" s="761">
        <f t="shared" si="22"/>
        <v>0.8376857699805067</v>
      </c>
      <c r="P71" s="761">
        <f t="shared" si="22"/>
        <v>0.7431239766081873</v>
      </c>
      <c r="Q71" s="782">
        <f t="shared" si="22"/>
        <v>0.86749551656920076</v>
      </c>
    </row>
    <row r="72" spans="1:17" ht="13.9" x14ac:dyDescent="0.25">
      <c r="A72" s="759">
        <v>2035</v>
      </c>
      <c r="B72" s="761">
        <f t="shared" si="22"/>
        <v>0.56061978557504888</v>
      </c>
      <c r="C72" s="761">
        <f t="shared" si="22"/>
        <v>0.56061978557504888</v>
      </c>
      <c r="D72" s="761">
        <f t="shared" si="22"/>
        <v>0.5284751461988304</v>
      </c>
      <c r="E72" s="761">
        <f t="shared" si="22"/>
        <v>0.74192592592592599</v>
      </c>
      <c r="F72" s="761">
        <f t="shared" si="22"/>
        <v>0.74192592592592599</v>
      </c>
      <c r="G72" s="761">
        <f t="shared" si="22"/>
        <v>0.74192592592592599</v>
      </c>
      <c r="H72" s="761">
        <f t="shared" si="22"/>
        <v>0.74192592592592599</v>
      </c>
      <c r="I72" s="761">
        <f t="shared" si="22"/>
        <v>0.74192592592592599</v>
      </c>
      <c r="J72" s="761">
        <f t="shared" si="22"/>
        <v>0.74192592592592599</v>
      </c>
      <c r="K72" s="761">
        <f t="shared" si="22"/>
        <v>0.74192592592592599</v>
      </c>
      <c r="L72" s="761">
        <f t="shared" si="22"/>
        <v>0.60756578947368389</v>
      </c>
      <c r="M72" s="761">
        <f t="shared" si="22"/>
        <v>0.87277563352826493</v>
      </c>
      <c r="N72" s="761">
        <f t="shared" si="22"/>
        <v>0.87277563352826493</v>
      </c>
      <c r="O72" s="761">
        <f t="shared" si="22"/>
        <v>0.87277563352826493</v>
      </c>
      <c r="P72" s="761">
        <f t="shared" si="22"/>
        <v>0.77457690058479567</v>
      </c>
      <c r="Q72" s="782">
        <f t="shared" si="22"/>
        <v>0.90118187134502914</v>
      </c>
    </row>
    <row r="73" spans="1:17" ht="13.9" x14ac:dyDescent="0.25">
      <c r="A73" s="759">
        <v>2036</v>
      </c>
      <c r="B73" s="761">
        <f t="shared" si="22"/>
        <v>0.58065692007797287</v>
      </c>
      <c r="C73" s="761">
        <f t="shared" si="22"/>
        <v>0.58065692007797287</v>
      </c>
      <c r="D73" s="761">
        <f t="shared" si="22"/>
        <v>0.54592836257309951</v>
      </c>
      <c r="E73" s="761">
        <f t="shared" si="22"/>
        <v>0.76634074074074066</v>
      </c>
      <c r="F73" s="761">
        <f t="shared" si="22"/>
        <v>0.76634074074074066</v>
      </c>
      <c r="G73" s="761">
        <f t="shared" si="22"/>
        <v>0.76634074074074066</v>
      </c>
      <c r="H73" s="761">
        <f t="shared" si="22"/>
        <v>0.76634074074074066</v>
      </c>
      <c r="I73" s="761">
        <f t="shared" si="22"/>
        <v>0.76634074074074066</v>
      </c>
      <c r="J73" s="761">
        <f t="shared" si="22"/>
        <v>0.76634074074074066</v>
      </c>
      <c r="K73" s="761">
        <f t="shared" si="22"/>
        <v>0.76634074074074066</v>
      </c>
      <c r="L73" s="761">
        <f t="shared" si="22"/>
        <v>0.62801315789473644</v>
      </c>
      <c r="M73" s="761">
        <f t="shared" si="22"/>
        <v>0.90786549707602326</v>
      </c>
      <c r="N73" s="761">
        <f t="shared" si="22"/>
        <v>0.90786549707602326</v>
      </c>
      <c r="O73" s="761">
        <f t="shared" si="22"/>
        <v>0.90786549707602326</v>
      </c>
      <c r="P73" s="761">
        <f t="shared" si="22"/>
        <v>0.80602982456140382</v>
      </c>
      <c r="Q73" s="782">
        <f t="shared" si="22"/>
        <v>0.93486822612085774</v>
      </c>
    </row>
    <row r="74" spans="1:17" ht="13.9" x14ac:dyDescent="0.25">
      <c r="A74" s="759">
        <v>2037</v>
      </c>
      <c r="B74" s="761">
        <f t="shared" si="22"/>
        <v>0.60069405458089675</v>
      </c>
      <c r="C74" s="761">
        <f t="shared" si="22"/>
        <v>0.60069405458089675</v>
      </c>
      <c r="D74" s="761">
        <f t="shared" si="22"/>
        <v>0.56338157894736851</v>
      </c>
      <c r="E74" s="761">
        <f t="shared" si="22"/>
        <v>0.79075555555555554</v>
      </c>
      <c r="F74" s="761">
        <f t="shared" si="22"/>
        <v>0.79075555555555554</v>
      </c>
      <c r="G74" s="761">
        <f t="shared" si="22"/>
        <v>0.79075555555555554</v>
      </c>
      <c r="H74" s="761">
        <f t="shared" si="22"/>
        <v>0.79075555555555554</v>
      </c>
      <c r="I74" s="761">
        <f t="shared" si="22"/>
        <v>0.79075555555555554</v>
      </c>
      <c r="J74" s="761">
        <f t="shared" si="22"/>
        <v>0.79075555555555554</v>
      </c>
      <c r="K74" s="761">
        <f t="shared" si="22"/>
        <v>0.79075555555555554</v>
      </c>
      <c r="L74" s="761">
        <f t="shared" si="22"/>
        <v>0.6484605263157891</v>
      </c>
      <c r="M74" s="761">
        <f t="shared" si="22"/>
        <v>0.94295536062378149</v>
      </c>
      <c r="N74" s="761">
        <f t="shared" si="22"/>
        <v>0.94295536062378149</v>
      </c>
      <c r="O74" s="761">
        <f t="shared" si="22"/>
        <v>0.94295536062378149</v>
      </c>
      <c r="P74" s="761">
        <f t="shared" si="22"/>
        <v>0.83748274853801197</v>
      </c>
      <c r="Q74" s="782">
        <f t="shared" si="22"/>
        <v>0.96855458089668633</v>
      </c>
    </row>
    <row r="75" spans="1:17" ht="13.9" x14ac:dyDescent="0.25">
      <c r="A75" s="759">
        <v>2038</v>
      </c>
      <c r="B75" s="761">
        <f t="shared" si="22"/>
        <v>0.62073118908382086</v>
      </c>
      <c r="C75" s="761">
        <f t="shared" si="22"/>
        <v>0.62073118908382086</v>
      </c>
      <c r="D75" s="761">
        <f t="shared" si="22"/>
        <v>0.58083479532163751</v>
      </c>
      <c r="E75" s="761">
        <f t="shared" si="22"/>
        <v>0.81517037037037043</v>
      </c>
      <c r="F75" s="761">
        <f t="shared" si="22"/>
        <v>0.81517037037037043</v>
      </c>
      <c r="G75" s="761">
        <f t="shared" si="22"/>
        <v>0.81517037037037043</v>
      </c>
      <c r="H75" s="761">
        <f t="shared" si="22"/>
        <v>0.81517037037037043</v>
      </c>
      <c r="I75" s="761">
        <f t="shared" si="22"/>
        <v>0.81517037037037043</v>
      </c>
      <c r="J75" s="761">
        <f t="shared" si="22"/>
        <v>0.81517037037037043</v>
      </c>
      <c r="K75" s="761">
        <f t="shared" si="22"/>
        <v>0.81517037037037043</v>
      </c>
      <c r="L75" s="761">
        <f t="shared" si="22"/>
        <v>0.66890789473684165</v>
      </c>
      <c r="M75" s="761">
        <f t="shared" si="22"/>
        <v>0.97804522417153983</v>
      </c>
      <c r="N75" s="761">
        <f t="shared" si="22"/>
        <v>0.97804522417153983</v>
      </c>
      <c r="O75" s="761">
        <f t="shared" si="22"/>
        <v>0.97804522417153983</v>
      </c>
      <c r="P75" s="761">
        <f t="shared" si="22"/>
        <v>0.86893567251462023</v>
      </c>
      <c r="Q75" s="782">
        <f t="shared" ref="B75:Q78" si="23">Q50/Q$56</f>
        <v>1.0022409356725148</v>
      </c>
    </row>
    <row r="76" spans="1:17" ht="13.9" x14ac:dyDescent="0.25">
      <c r="A76" s="759">
        <v>2039</v>
      </c>
      <c r="B76" s="761">
        <f t="shared" si="23"/>
        <v>0.64076832358674485</v>
      </c>
      <c r="C76" s="761">
        <f t="shared" si="23"/>
        <v>0.64076832358674485</v>
      </c>
      <c r="D76" s="761">
        <f t="shared" si="23"/>
        <v>0.59828801169590651</v>
      </c>
      <c r="E76" s="761">
        <f t="shared" si="23"/>
        <v>0.83958518518518521</v>
      </c>
      <c r="F76" s="761">
        <f t="shared" si="23"/>
        <v>0.83958518518518521</v>
      </c>
      <c r="G76" s="761">
        <f t="shared" si="23"/>
        <v>0.83958518518518521</v>
      </c>
      <c r="H76" s="761">
        <f t="shared" si="23"/>
        <v>0.83958518518518521</v>
      </c>
      <c r="I76" s="761">
        <f t="shared" si="23"/>
        <v>0.83958518518518521</v>
      </c>
      <c r="J76" s="761">
        <f t="shared" si="23"/>
        <v>0.83958518518518521</v>
      </c>
      <c r="K76" s="761">
        <f t="shared" si="23"/>
        <v>0.83958518518518521</v>
      </c>
      <c r="L76" s="761">
        <f t="shared" si="23"/>
        <v>0.6893552631578943</v>
      </c>
      <c r="M76" s="761">
        <f t="shared" si="23"/>
        <v>1.0131350877192979</v>
      </c>
      <c r="N76" s="761">
        <f t="shared" si="23"/>
        <v>1.0131350877192979</v>
      </c>
      <c r="O76" s="761">
        <f t="shared" si="23"/>
        <v>1.0131350877192979</v>
      </c>
      <c r="P76" s="761">
        <f t="shared" si="23"/>
        <v>0.90038859649122838</v>
      </c>
      <c r="Q76" s="782">
        <f t="shared" si="23"/>
        <v>1.0359272904483434</v>
      </c>
    </row>
    <row r="77" spans="1:17" ht="13.9" x14ac:dyDescent="0.25">
      <c r="A77" s="759">
        <v>2040</v>
      </c>
      <c r="B77" s="761">
        <f t="shared" si="23"/>
        <v>0.66080545808966873</v>
      </c>
      <c r="C77" s="761">
        <f t="shared" si="23"/>
        <v>0.66080545808966873</v>
      </c>
      <c r="D77" s="761">
        <f t="shared" si="23"/>
        <v>0.61574122807017551</v>
      </c>
      <c r="E77" s="761">
        <f t="shared" si="23"/>
        <v>0.8640000000000001</v>
      </c>
      <c r="F77" s="761">
        <f t="shared" si="23"/>
        <v>0.8640000000000001</v>
      </c>
      <c r="G77" s="761">
        <f t="shared" si="23"/>
        <v>0.8640000000000001</v>
      </c>
      <c r="H77" s="761">
        <f t="shared" si="23"/>
        <v>0.8640000000000001</v>
      </c>
      <c r="I77" s="761">
        <f t="shared" si="23"/>
        <v>0.8640000000000001</v>
      </c>
      <c r="J77" s="761">
        <f t="shared" si="23"/>
        <v>0.8640000000000001</v>
      </c>
      <c r="K77" s="761">
        <f t="shared" si="23"/>
        <v>0.8640000000000001</v>
      </c>
      <c r="L77" s="761">
        <f t="shared" si="23"/>
        <v>0.70980263157894685</v>
      </c>
      <c r="M77" s="761">
        <f t="shared" si="23"/>
        <v>1.0482249512670563</v>
      </c>
      <c r="N77" s="761">
        <f t="shared" si="23"/>
        <v>1.0482249512670563</v>
      </c>
      <c r="O77" s="761">
        <f t="shared" si="23"/>
        <v>1.0482249512670563</v>
      </c>
      <c r="P77" s="761">
        <f t="shared" si="23"/>
        <v>0.93184152046783664</v>
      </c>
      <c r="Q77" s="782">
        <f t="shared" si="23"/>
        <v>1.069613645224172</v>
      </c>
    </row>
    <row r="78" spans="1:17" ht="14.45" thickBot="1" x14ac:dyDescent="0.3">
      <c r="A78" s="763">
        <v>2041</v>
      </c>
      <c r="B78" s="783">
        <f t="shared" si="23"/>
        <v>0.68084259259259261</v>
      </c>
      <c r="C78" s="783">
        <f t="shared" si="23"/>
        <v>0.68084259259259261</v>
      </c>
      <c r="D78" s="783">
        <f t="shared" si="23"/>
        <v>0.63319444444444439</v>
      </c>
      <c r="E78" s="783">
        <f t="shared" si="23"/>
        <v>0.88841481481481488</v>
      </c>
      <c r="F78" s="783">
        <f t="shared" si="23"/>
        <v>0.88841481481481488</v>
      </c>
      <c r="G78" s="783">
        <f t="shared" si="23"/>
        <v>0.88841481481481488</v>
      </c>
      <c r="H78" s="783">
        <f t="shared" si="23"/>
        <v>0.88841481481481488</v>
      </c>
      <c r="I78" s="783">
        <f t="shared" si="23"/>
        <v>0.88841481481481488</v>
      </c>
      <c r="J78" s="783">
        <f t="shared" si="23"/>
        <v>0.88841481481481488</v>
      </c>
      <c r="K78" s="783">
        <f t="shared" si="23"/>
        <v>0.88841481481481488</v>
      </c>
      <c r="L78" s="783">
        <f t="shared" si="23"/>
        <v>0.73025000000000007</v>
      </c>
      <c r="M78" s="783">
        <f t="shared" si="23"/>
        <v>1.0833148148148148</v>
      </c>
      <c r="N78" s="783">
        <f t="shared" si="23"/>
        <v>1.0833148148148148</v>
      </c>
      <c r="O78" s="783">
        <f t="shared" si="23"/>
        <v>1.0833148148148148</v>
      </c>
      <c r="P78" s="783">
        <f t="shared" si="23"/>
        <v>0.96329444444444445</v>
      </c>
      <c r="Q78" s="784">
        <f t="shared" si="23"/>
        <v>1.1032999999999999</v>
      </c>
    </row>
    <row r="80" spans="1:17" ht="14.45" thickBot="1" x14ac:dyDescent="0.3">
      <c r="A80" s="902" t="s">
        <v>622</v>
      </c>
      <c r="B80" s="902"/>
    </row>
    <row r="81" spans="1:17" ht="13.9" x14ac:dyDescent="0.25">
      <c r="A81" s="480" t="s">
        <v>578</v>
      </c>
      <c r="B81" s="786">
        <v>0.312</v>
      </c>
    </row>
    <row r="82" spans="1:17" ht="13.9" x14ac:dyDescent="0.25">
      <c r="A82" s="759" t="s">
        <v>579</v>
      </c>
      <c r="B82" s="707">
        <v>5.883</v>
      </c>
    </row>
    <row r="83" spans="1:17" ht="14.45" thickBot="1" x14ac:dyDescent="0.3">
      <c r="A83" s="763" t="s">
        <v>580</v>
      </c>
      <c r="B83" s="731">
        <v>70</v>
      </c>
    </row>
    <row r="84" spans="1:17" ht="13.9" x14ac:dyDescent="0.25">
      <c r="A84" s="904" t="s">
        <v>581</v>
      </c>
      <c r="B84" s="904"/>
    </row>
    <row r="86" spans="1:17" ht="14.45" thickBot="1" x14ac:dyDescent="0.3">
      <c r="A86" s="902" t="s">
        <v>623</v>
      </c>
      <c r="B86" s="902"/>
      <c r="C86" s="902"/>
      <c r="D86" s="902"/>
      <c r="E86" s="902"/>
      <c r="F86" s="902"/>
      <c r="G86" s="902"/>
      <c r="H86" s="902"/>
      <c r="I86" s="902"/>
      <c r="J86" s="902"/>
      <c r="K86" s="902"/>
      <c r="L86" s="902"/>
      <c r="M86" s="902"/>
      <c r="N86" s="902"/>
      <c r="O86" s="902"/>
      <c r="P86" s="902"/>
      <c r="Q86" s="902"/>
    </row>
    <row r="87" spans="1:17" ht="13.9" x14ac:dyDescent="0.25">
      <c r="A87" s="480">
        <v>2022</v>
      </c>
      <c r="B87" s="773">
        <f t="shared" ref="B87:B106" si="24">$B$83/(1+$B$81*(B59^$B$82))</f>
        <v>69.981625743514741</v>
      </c>
      <c r="C87" s="773">
        <f t="shared" ref="C87:Q87" si="25">$B$83/(1+$B$81*(C59^$B$82))</f>
        <v>69.981625743514741</v>
      </c>
      <c r="D87" s="773">
        <f t="shared" si="25"/>
        <v>69.98109882882008</v>
      </c>
      <c r="E87" s="773">
        <f t="shared" si="25"/>
        <v>69.85894719588174</v>
      </c>
      <c r="F87" s="773">
        <f t="shared" si="25"/>
        <v>69.85894719588174</v>
      </c>
      <c r="G87" s="773">
        <f t="shared" si="25"/>
        <v>69.85894719588174</v>
      </c>
      <c r="H87" s="773">
        <f t="shared" si="25"/>
        <v>69.85894719588174</v>
      </c>
      <c r="I87" s="773">
        <f t="shared" si="25"/>
        <v>69.85894719588174</v>
      </c>
      <c r="J87" s="773">
        <f t="shared" si="25"/>
        <v>69.85894719588174</v>
      </c>
      <c r="K87" s="773">
        <f t="shared" si="25"/>
        <v>69.85894719588174</v>
      </c>
      <c r="L87" s="773">
        <f t="shared" si="25"/>
        <v>69.960571052714741</v>
      </c>
      <c r="M87" s="773">
        <f t="shared" si="25"/>
        <v>69.87372355433051</v>
      </c>
      <c r="N87" s="773">
        <f t="shared" si="25"/>
        <v>69.87372355433051</v>
      </c>
      <c r="O87" s="773">
        <f t="shared" si="25"/>
        <v>69.87372355433051</v>
      </c>
      <c r="P87" s="773">
        <f t="shared" si="25"/>
        <v>69.941295042700091</v>
      </c>
      <c r="Q87" s="774">
        <f t="shared" si="25"/>
        <v>69.764585698258884</v>
      </c>
    </row>
    <row r="88" spans="1:17" ht="13.9" x14ac:dyDescent="0.25">
      <c r="A88" s="759">
        <v>2023</v>
      </c>
      <c r="B88" s="429">
        <f t="shared" si="24"/>
        <v>69.973129641361467</v>
      </c>
      <c r="C88" s="429">
        <f t="shared" ref="C88:Q88" si="26">$B$83/(1+$B$81*(C60^$B$82))</f>
        <v>69.973129641361467</v>
      </c>
      <c r="D88" s="429">
        <f t="shared" si="26"/>
        <v>69.97368625539292</v>
      </c>
      <c r="E88" s="429">
        <f t="shared" si="26"/>
        <v>69.804157907991566</v>
      </c>
      <c r="F88" s="429">
        <f t="shared" si="26"/>
        <v>69.804157907991566</v>
      </c>
      <c r="G88" s="429">
        <f t="shared" si="26"/>
        <v>69.804157907991566</v>
      </c>
      <c r="H88" s="429">
        <f t="shared" si="26"/>
        <v>69.804157907991566</v>
      </c>
      <c r="I88" s="429">
        <f t="shared" si="26"/>
        <v>69.804157907991566</v>
      </c>
      <c r="J88" s="429">
        <f t="shared" si="26"/>
        <v>69.804157907991566</v>
      </c>
      <c r="K88" s="429">
        <f t="shared" si="26"/>
        <v>69.804157907991566</v>
      </c>
      <c r="L88" s="429">
        <f t="shared" si="26"/>
        <v>69.944514002826907</v>
      </c>
      <c r="M88" s="429">
        <f t="shared" si="26"/>
        <v>69.797017263040217</v>
      </c>
      <c r="N88" s="429">
        <f t="shared" si="26"/>
        <v>69.797017263040217</v>
      </c>
      <c r="O88" s="429">
        <f t="shared" si="26"/>
        <v>69.797017263040217</v>
      </c>
      <c r="P88" s="429">
        <f t="shared" si="26"/>
        <v>69.904663809922255</v>
      </c>
      <c r="Q88" s="767">
        <f t="shared" si="26"/>
        <v>69.644836317073185</v>
      </c>
    </row>
    <row r="89" spans="1:17" ht="13.9" x14ac:dyDescent="0.25">
      <c r="A89" s="759">
        <v>2024</v>
      </c>
      <c r="B89" s="429">
        <f t="shared" si="24"/>
        <v>69.961603450463684</v>
      </c>
      <c r="C89" s="429">
        <f t="shared" ref="C89:Q89" si="27">$B$83/(1+$B$81*(C61^$B$82))</f>
        <v>69.961603450463684</v>
      </c>
      <c r="D89" s="429">
        <f t="shared" si="27"/>
        <v>69.964008103673308</v>
      </c>
      <c r="E89" s="429">
        <f t="shared" si="27"/>
        <v>69.732847089957261</v>
      </c>
      <c r="F89" s="429">
        <f t="shared" si="27"/>
        <v>69.732847089957261</v>
      </c>
      <c r="G89" s="429">
        <f t="shared" si="27"/>
        <v>69.732847089957261</v>
      </c>
      <c r="H89" s="429">
        <f t="shared" si="27"/>
        <v>69.732847089957261</v>
      </c>
      <c r="I89" s="429">
        <f t="shared" si="27"/>
        <v>69.732847089957261</v>
      </c>
      <c r="J89" s="429">
        <f t="shared" si="27"/>
        <v>69.732847089957261</v>
      </c>
      <c r="K89" s="429">
        <f t="shared" si="27"/>
        <v>69.732847089957261</v>
      </c>
      <c r="L89" s="429">
        <f t="shared" si="27"/>
        <v>69.923376083629222</v>
      </c>
      <c r="M89" s="429">
        <f t="shared" si="27"/>
        <v>69.68528925087729</v>
      </c>
      <c r="N89" s="429">
        <f t="shared" si="27"/>
        <v>69.68528925087729</v>
      </c>
      <c r="O89" s="429">
        <f t="shared" si="27"/>
        <v>69.68528925087729</v>
      </c>
      <c r="P89" s="429">
        <f t="shared" si="27"/>
        <v>69.850838158041213</v>
      </c>
      <c r="Q89" s="767">
        <f t="shared" si="27"/>
        <v>69.478845102732549</v>
      </c>
    </row>
    <row r="90" spans="1:17" ht="13.9" x14ac:dyDescent="0.25">
      <c r="A90" s="759">
        <v>2025</v>
      </c>
      <c r="B90" s="429">
        <f t="shared" si="24"/>
        <v>69.9462461943953</v>
      </c>
      <c r="C90" s="429">
        <f t="shared" ref="C90:Q90" si="28">$B$83/(1+$B$81*(C62^$B$82))</f>
        <v>69.9462461943953</v>
      </c>
      <c r="D90" s="429">
        <f t="shared" si="28"/>
        <v>69.9515463438306</v>
      </c>
      <c r="E90" s="429">
        <f t="shared" si="28"/>
        <v>69.641341115610587</v>
      </c>
      <c r="F90" s="429">
        <f t="shared" si="28"/>
        <v>69.641341115610587</v>
      </c>
      <c r="G90" s="429">
        <f t="shared" si="28"/>
        <v>69.641341115610587</v>
      </c>
      <c r="H90" s="429">
        <f t="shared" si="28"/>
        <v>69.641341115610587</v>
      </c>
      <c r="I90" s="429">
        <f t="shared" si="28"/>
        <v>69.641341115610587</v>
      </c>
      <c r="J90" s="429">
        <f t="shared" si="28"/>
        <v>69.641341115610587</v>
      </c>
      <c r="K90" s="429">
        <f t="shared" si="28"/>
        <v>69.641341115610587</v>
      </c>
      <c r="L90" s="429">
        <f t="shared" si="28"/>
        <v>69.895960053396607</v>
      </c>
      <c r="M90" s="429">
        <f t="shared" si="28"/>
        <v>69.527107728189833</v>
      </c>
      <c r="N90" s="429">
        <f t="shared" si="28"/>
        <v>69.527107728189833</v>
      </c>
      <c r="O90" s="429">
        <f t="shared" si="28"/>
        <v>69.527107728189833</v>
      </c>
      <c r="P90" s="429">
        <f t="shared" si="28"/>
        <v>69.773995432303693</v>
      </c>
      <c r="Q90" s="767">
        <f t="shared" si="28"/>
        <v>69.253868765321258</v>
      </c>
    </row>
    <row r="91" spans="1:17" ht="13.9" x14ac:dyDescent="0.25">
      <c r="A91" s="759">
        <v>2026</v>
      </c>
      <c r="B91" s="429">
        <f t="shared" si="24"/>
        <v>69.926110925165617</v>
      </c>
      <c r="C91" s="429">
        <f t="shared" ref="C91:Q91" si="29">$B$83/(1+$B$81*(C63^$B$82))</f>
        <v>69.926110925165617</v>
      </c>
      <c r="D91" s="429">
        <f t="shared" si="29"/>
        <v>69.935700548467651</v>
      </c>
      <c r="E91" s="429">
        <f t="shared" si="29"/>
        <v>69.525434291428951</v>
      </c>
      <c r="F91" s="429">
        <f t="shared" si="29"/>
        <v>69.525434291428951</v>
      </c>
      <c r="G91" s="429">
        <f t="shared" si="29"/>
        <v>69.525434291428951</v>
      </c>
      <c r="H91" s="429">
        <f t="shared" si="29"/>
        <v>69.525434291428951</v>
      </c>
      <c r="I91" s="429">
        <f t="shared" si="29"/>
        <v>69.525434291428951</v>
      </c>
      <c r="J91" s="429">
        <f t="shared" si="29"/>
        <v>69.525434291428951</v>
      </c>
      <c r="K91" s="429">
        <f t="shared" si="29"/>
        <v>69.525434291428951</v>
      </c>
      <c r="L91" s="429">
        <f t="shared" si="29"/>
        <v>69.860874933607761</v>
      </c>
      <c r="M91" s="429">
        <f t="shared" si="29"/>
        <v>69.308715928629951</v>
      </c>
      <c r="N91" s="429">
        <f t="shared" si="29"/>
        <v>69.308715928629951</v>
      </c>
      <c r="O91" s="429">
        <f t="shared" si="29"/>
        <v>69.308715928629951</v>
      </c>
      <c r="P91" s="429">
        <f t="shared" si="29"/>
        <v>69.667020305288844</v>
      </c>
      <c r="Q91" s="767">
        <f t="shared" si="29"/>
        <v>68.955101632744089</v>
      </c>
    </row>
    <row r="92" spans="1:17" ht="13.9" x14ac:dyDescent="0.25">
      <c r="A92" s="759">
        <v>2027</v>
      </c>
      <c r="B92" s="429">
        <f t="shared" si="24"/>
        <v>69.900089370922061</v>
      </c>
      <c r="C92" s="429">
        <f t="shared" ref="C92:Q92" si="30">$B$83/(1+$B$81*(C64^$B$82))</f>
        <v>69.900089370922061</v>
      </c>
      <c r="D92" s="429">
        <f t="shared" si="30"/>
        <v>69.915780225591277</v>
      </c>
      <c r="E92" s="429">
        <f t="shared" si="30"/>
        <v>69.380364610900301</v>
      </c>
      <c r="F92" s="429">
        <f t="shared" si="30"/>
        <v>69.380364610900301</v>
      </c>
      <c r="G92" s="429">
        <f t="shared" si="30"/>
        <v>69.380364610900301</v>
      </c>
      <c r="H92" s="429">
        <f t="shared" si="30"/>
        <v>69.380364610900301</v>
      </c>
      <c r="I92" s="429">
        <f t="shared" si="30"/>
        <v>69.380364610900301</v>
      </c>
      <c r="J92" s="429">
        <f t="shared" si="30"/>
        <v>69.380364610900301</v>
      </c>
      <c r="K92" s="429">
        <f t="shared" si="30"/>
        <v>69.380364610900301</v>
      </c>
      <c r="L92" s="429">
        <f t="shared" si="30"/>
        <v>69.816519007060549</v>
      </c>
      <c r="M92" s="429">
        <f t="shared" si="30"/>
        <v>69.013936692464185</v>
      </c>
      <c r="N92" s="429">
        <f t="shared" si="30"/>
        <v>69.013936692464185</v>
      </c>
      <c r="O92" s="429">
        <f t="shared" si="30"/>
        <v>69.013936692464185</v>
      </c>
      <c r="P92" s="429">
        <f t="shared" si="30"/>
        <v>69.521379515253557</v>
      </c>
      <c r="Q92" s="767">
        <f t="shared" si="30"/>
        <v>68.565729983645596</v>
      </c>
    </row>
    <row r="93" spans="1:17" ht="13.9" x14ac:dyDescent="0.25">
      <c r="A93" s="759">
        <v>2028</v>
      </c>
      <c r="B93" s="429">
        <f t="shared" si="24"/>
        <v>69.866896432328247</v>
      </c>
      <c r="C93" s="429">
        <f t="shared" ref="C93:Q93" si="31">$B$83/(1+$B$81*(C65^$B$82))</f>
        <v>69.866896432328247</v>
      </c>
      <c r="D93" s="429">
        <f t="shared" si="31"/>
        <v>69.890997054402092</v>
      </c>
      <c r="E93" s="429">
        <f t="shared" si="31"/>
        <v>69.200800198724124</v>
      </c>
      <c r="F93" s="429">
        <f t="shared" si="31"/>
        <v>69.200800198724124</v>
      </c>
      <c r="G93" s="429">
        <f t="shared" si="31"/>
        <v>69.200800198724124</v>
      </c>
      <c r="H93" s="429">
        <f t="shared" si="31"/>
        <v>69.200800198724124</v>
      </c>
      <c r="I93" s="429">
        <f t="shared" si="31"/>
        <v>69.200800198724124</v>
      </c>
      <c r="J93" s="429">
        <f t="shared" si="31"/>
        <v>69.200800198724124</v>
      </c>
      <c r="K93" s="429">
        <f t="shared" si="31"/>
        <v>69.200800198724124</v>
      </c>
      <c r="L93" s="429">
        <f t="shared" si="31"/>
        <v>69.76106335017441</v>
      </c>
      <c r="M93" s="429">
        <f t="shared" si="31"/>
        <v>68.624203761407443</v>
      </c>
      <c r="N93" s="429">
        <f t="shared" si="31"/>
        <v>68.624203761407443</v>
      </c>
      <c r="O93" s="429">
        <f t="shared" si="31"/>
        <v>68.624203761407443</v>
      </c>
      <c r="P93" s="429">
        <f t="shared" si="31"/>
        <v>69.327025177017745</v>
      </c>
      <c r="Q93" s="767">
        <f t="shared" si="31"/>
        <v>68.067135824469233</v>
      </c>
    </row>
    <row r="94" spans="1:17" ht="13.9" x14ac:dyDescent="0.25">
      <c r="A94" s="759">
        <v>2029</v>
      </c>
      <c r="B94" s="429">
        <f t="shared" si="24"/>
        <v>69.825054781607065</v>
      </c>
      <c r="C94" s="429">
        <f t="shared" ref="C94:Q94" si="32">$B$83/(1+$B$81*(C66^$B$82))</f>
        <v>69.825054781607065</v>
      </c>
      <c r="D94" s="429">
        <f t="shared" si="32"/>
        <v>69.860457111851943</v>
      </c>
      <c r="E94" s="429">
        <f t="shared" si="32"/>
        <v>68.980840050946028</v>
      </c>
      <c r="F94" s="429">
        <f t="shared" si="32"/>
        <v>68.980840050946028</v>
      </c>
      <c r="G94" s="429">
        <f t="shared" si="32"/>
        <v>68.980840050946028</v>
      </c>
      <c r="H94" s="429">
        <f t="shared" si="32"/>
        <v>68.980840050946028</v>
      </c>
      <c r="I94" s="429">
        <f t="shared" si="32"/>
        <v>68.980840050946028</v>
      </c>
      <c r="J94" s="429">
        <f t="shared" si="32"/>
        <v>68.980840050946028</v>
      </c>
      <c r="K94" s="429">
        <f t="shared" si="32"/>
        <v>68.980840050946028</v>
      </c>
      <c r="L94" s="429">
        <f t="shared" si="32"/>
        <v>69.692436370407862</v>
      </c>
      <c r="M94" s="429">
        <f t="shared" si="32"/>
        <v>68.118772277746515</v>
      </c>
      <c r="N94" s="429">
        <f t="shared" si="32"/>
        <v>68.118772277746515</v>
      </c>
      <c r="O94" s="429">
        <f t="shared" si="32"/>
        <v>68.118772277746515</v>
      </c>
      <c r="P94" s="429">
        <f t="shared" si="32"/>
        <v>69.072343518519986</v>
      </c>
      <c r="Q94" s="767">
        <f t="shared" si="32"/>
        <v>67.439293466609115</v>
      </c>
    </row>
    <row r="95" spans="1:17" ht="13.9" x14ac:dyDescent="0.25">
      <c r="A95" s="759">
        <v>2030</v>
      </c>
      <c r="B95" s="429">
        <f t="shared" si="24"/>
        <v>69.772879883850976</v>
      </c>
      <c r="C95" s="429">
        <f t="shared" ref="C95:Q95" si="33">$B$83/(1+$B$81*(C67^$B$82))</f>
        <v>69.772879883850976</v>
      </c>
      <c r="D95" s="429">
        <f t="shared" si="33"/>
        <v>69.82315319806645</v>
      </c>
      <c r="E95" s="429">
        <f t="shared" si="33"/>
        <v>68.714033166750696</v>
      </c>
      <c r="F95" s="429">
        <f t="shared" si="33"/>
        <v>68.714033166750696</v>
      </c>
      <c r="G95" s="429">
        <f t="shared" si="33"/>
        <v>68.714033166750696</v>
      </c>
      <c r="H95" s="429">
        <f t="shared" si="33"/>
        <v>68.714033166750696</v>
      </c>
      <c r="I95" s="429">
        <f t="shared" si="33"/>
        <v>68.714033166750696</v>
      </c>
      <c r="J95" s="429">
        <f t="shared" si="33"/>
        <v>68.714033166750696</v>
      </c>
      <c r="K95" s="429">
        <f t="shared" si="33"/>
        <v>68.714033166750696</v>
      </c>
      <c r="L95" s="429">
        <f t="shared" si="33"/>
        <v>69.608309924587559</v>
      </c>
      <c r="M95" s="429">
        <f t="shared" si="33"/>
        <v>67.475165791411456</v>
      </c>
      <c r="N95" s="429">
        <f t="shared" si="33"/>
        <v>67.475165791411456</v>
      </c>
      <c r="O95" s="429">
        <f t="shared" si="33"/>
        <v>67.475165791411456</v>
      </c>
      <c r="P95" s="429">
        <f t="shared" si="33"/>
        <v>68.744169889313127</v>
      </c>
      <c r="Q95" s="767">
        <f t="shared" si="33"/>
        <v>66.661399223758082</v>
      </c>
    </row>
    <row r="96" spans="1:17" ht="13.9" x14ac:dyDescent="0.25">
      <c r="A96" s="759">
        <v>2031</v>
      </c>
      <c r="B96" s="429">
        <f t="shared" si="24"/>
        <v>69.708465836797643</v>
      </c>
      <c r="C96" s="429">
        <f t="shared" ref="C96:Q96" si="34">$B$83/(1+$B$81*(C68^$B$82))</f>
        <v>69.708465836797643</v>
      </c>
      <c r="D96" s="429">
        <f t="shared" si="34"/>
        <v>69.777957392011928</v>
      </c>
      <c r="E96" s="429">
        <f t="shared" si="34"/>
        <v>68.393420543090016</v>
      </c>
      <c r="F96" s="429">
        <f t="shared" si="34"/>
        <v>68.393420543090016</v>
      </c>
      <c r="G96" s="429">
        <f t="shared" si="34"/>
        <v>68.393420543090016</v>
      </c>
      <c r="H96" s="429">
        <f t="shared" si="34"/>
        <v>68.393420543090016</v>
      </c>
      <c r="I96" s="429">
        <f t="shared" si="34"/>
        <v>68.393420543090016</v>
      </c>
      <c r="J96" s="429">
        <f t="shared" si="34"/>
        <v>68.393420543090016</v>
      </c>
      <c r="K96" s="429">
        <f t="shared" si="34"/>
        <v>68.393420543090016</v>
      </c>
      <c r="L96" s="429">
        <f t="shared" si="34"/>
        <v>69.506087710589426</v>
      </c>
      <c r="M96" s="429">
        <f t="shared" si="34"/>
        <v>66.669914448747889</v>
      </c>
      <c r="N96" s="429">
        <f t="shared" si="34"/>
        <v>66.669914448747889</v>
      </c>
      <c r="O96" s="429">
        <f t="shared" si="34"/>
        <v>66.669914448747889</v>
      </c>
      <c r="P96" s="429">
        <f t="shared" si="34"/>
        <v>68.327894465634472</v>
      </c>
      <c r="Q96" s="767">
        <f t="shared" si="34"/>
        <v>65.712762705916475</v>
      </c>
    </row>
    <row r="97" spans="1:17" ht="13.9" x14ac:dyDescent="0.25">
      <c r="A97" s="759">
        <v>2032</v>
      </c>
      <c r="B97" s="429">
        <f t="shared" si="24"/>
        <v>69.629672512776693</v>
      </c>
      <c r="C97" s="429">
        <f t="shared" ref="C97:Q97" si="35">$B$83/(1+$B$81*(C69^$B$82))</f>
        <v>69.629672512776693</v>
      </c>
      <c r="D97" s="429">
        <f t="shared" si="35"/>
        <v>69.723613995264614</v>
      </c>
      <c r="E97" s="429">
        <f t="shared" si="35"/>
        <v>68.011604672063854</v>
      </c>
      <c r="F97" s="429">
        <f t="shared" si="35"/>
        <v>68.011604672063854</v>
      </c>
      <c r="G97" s="429">
        <f t="shared" si="35"/>
        <v>68.011604672063854</v>
      </c>
      <c r="H97" s="429">
        <f t="shared" si="35"/>
        <v>68.011604672063854</v>
      </c>
      <c r="I97" s="429">
        <f t="shared" si="35"/>
        <v>68.011604672063854</v>
      </c>
      <c r="J97" s="429">
        <f t="shared" si="35"/>
        <v>68.011604672063854</v>
      </c>
      <c r="K97" s="429">
        <f t="shared" si="35"/>
        <v>68.011604672063854</v>
      </c>
      <c r="L97" s="429">
        <f t="shared" si="35"/>
        <v>69.382896750636306</v>
      </c>
      <c r="M97" s="429">
        <f t="shared" si="35"/>
        <v>65.679624399049672</v>
      </c>
      <c r="N97" s="429">
        <f t="shared" si="35"/>
        <v>65.679624399049672</v>
      </c>
      <c r="O97" s="429">
        <f t="shared" si="35"/>
        <v>65.679624399049672</v>
      </c>
      <c r="P97" s="429">
        <f t="shared" si="35"/>
        <v>67.807685342528799</v>
      </c>
      <c r="Q97" s="767">
        <f t="shared" si="35"/>
        <v>64.573964671738437</v>
      </c>
    </row>
    <row r="98" spans="1:17" ht="13.9" x14ac:dyDescent="0.25">
      <c r="A98" s="759">
        <v>2033</v>
      </c>
      <c r="B98" s="429">
        <f t="shared" si="24"/>
        <v>69.534114584109048</v>
      </c>
      <c r="C98" s="429">
        <f t="shared" ref="C98:Q98" si="36">$B$83/(1+$B$81*(C70^$B$82))</f>
        <v>69.534114584109048</v>
      </c>
      <c r="D98" s="429">
        <f t="shared" si="36"/>
        <v>69.658733051357743</v>
      </c>
      <c r="E98" s="429">
        <f t="shared" si="36"/>
        <v>67.560851029517551</v>
      </c>
      <c r="F98" s="429">
        <f t="shared" si="36"/>
        <v>67.560851029517551</v>
      </c>
      <c r="G98" s="429">
        <f t="shared" si="36"/>
        <v>67.560851029517551</v>
      </c>
      <c r="H98" s="429">
        <f t="shared" si="36"/>
        <v>67.560851029517551</v>
      </c>
      <c r="I98" s="429">
        <f t="shared" si="36"/>
        <v>67.560851029517551</v>
      </c>
      <c r="J98" s="429">
        <f t="shared" si="36"/>
        <v>67.560851029517551</v>
      </c>
      <c r="K98" s="429">
        <f t="shared" si="36"/>
        <v>67.560851029517551</v>
      </c>
      <c r="L98" s="429">
        <f t="shared" si="36"/>
        <v>69.235582915065365</v>
      </c>
      <c r="M98" s="429">
        <f t="shared" si="36"/>
        <v>64.482387427494714</v>
      </c>
      <c r="N98" s="429">
        <f t="shared" si="36"/>
        <v>64.482387427494714</v>
      </c>
      <c r="O98" s="429">
        <f t="shared" si="36"/>
        <v>64.482387427494714</v>
      </c>
      <c r="P98" s="429">
        <f t="shared" si="36"/>
        <v>67.166855412712565</v>
      </c>
      <c r="Q98" s="767">
        <f t="shared" si="36"/>
        <v>63.228249766232551</v>
      </c>
    </row>
    <row r="99" spans="1:17" ht="13.9" x14ac:dyDescent="0.25">
      <c r="A99" s="759">
        <v>2034</v>
      </c>
      <c r="B99" s="429">
        <f t="shared" si="24"/>
        <v>69.419153118990394</v>
      </c>
      <c r="C99" s="429">
        <f t="shared" ref="C99:Q99" si="37">$B$83/(1+$B$81*(C71^$B$82))</f>
        <v>69.419153118990394</v>
      </c>
      <c r="D99" s="429">
        <f t="shared" si="37"/>
        <v>69.581784660690857</v>
      </c>
      <c r="E99" s="429">
        <f t="shared" si="37"/>
        <v>67.033225443461987</v>
      </c>
      <c r="F99" s="429">
        <f t="shared" si="37"/>
        <v>67.033225443461987</v>
      </c>
      <c r="G99" s="429">
        <f t="shared" si="37"/>
        <v>67.033225443461987</v>
      </c>
      <c r="H99" s="429">
        <f t="shared" si="37"/>
        <v>67.033225443461987</v>
      </c>
      <c r="I99" s="429">
        <f t="shared" si="37"/>
        <v>67.033225443461987</v>
      </c>
      <c r="J99" s="429">
        <f t="shared" si="37"/>
        <v>67.033225443461987</v>
      </c>
      <c r="K99" s="429">
        <f t="shared" si="37"/>
        <v>67.033225443461987</v>
      </c>
      <c r="L99" s="429">
        <f t="shared" si="37"/>
        <v>69.060711564104025</v>
      </c>
      <c r="M99" s="429">
        <f t="shared" si="37"/>
        <v>63.059490018886471</v>
      </c>
      <c r="N99" s="429">
        <f t="shared" si="37"/>
        <v>63.059490018886471</v>
      </c>
      <c r="O99" s="429">
        <f t="shared" si="37"/>
        <v>63.059490018886471</v>
      </c>
      <c r="P99" s="429">
        <f t="shared" si="37"/>
        <v>66.388395063604889</v>
      </c>
      <c r="Q99" s="767">
        <f t="shared" si="37"/>
        <v>61.663074250716924</v>
      </c>
    </row>
    <row r="100" spans="1:17" ht="13.9" x14ac:dyDescent="0.25">
      <c r="A100" s="759">
        <v>2035</v>
      </c>
      <c r="B100" s="429">
        <f t="shared" si="24"/>
        <v>69.281890545536641</v>
      </c>
      <c r="C100" s="429">
        <f t="shared" ref="C100:Q100" si="38">$B$83/(1+$B$81*(C72^$B$82))</f>
        <v>69.281890545536641</v>
      </c>
      <c r="D100" s="429">
        <f t="shared" si="38"/>
        <v>69.491094345908081</v>
      </c>
      <c r="E100" s="429">
        <f t="shared" si="38"/>
        <v>66.420770052573928</v>
      </c>
      <c r="F100" s="429">
        <f t="shared" si="38"/>
        <v>66.420770052573928</v>
      </c>
      <c r="G100" s="429">
        <f t="shared" si="38"/>
        <v>66.420770052573928</v>
      </c>
      <c r="H100" s="429">
        <f t="shared" si="38"/>
        <v>66.420770052573928</v>
      </c>
      <c r="I100" s="429">
        <f t="shared" si="38"/>
        <v>66.420770052573928</v>
      </c>
      <c r="J100" s="429">
        <f t="shared" si="38"/>
        <v>66.420770052573928</v>
      </c>
      <c r="K100" s="429">
        <f t="shared" si="38"/>
        <v>66.420770052573928</v>
      </c>
      <c r="L100" s="429">
        <f t="shared" si="38"/>
        <v>68.854574502596904</v>
      </c>
      <c r="M100" s="429">
        <f t="shared" si="38"/>
        <v>61.397314576689219</v>
      </c>
      <c r="N100" s="429">
        <f t="shared" si="38"/>
        <v>61.397314576689219</v>
      </c>
      <c r="O100" s="429">
        <f t="shared" si="38"/>
        <v>61.397314576689219</v>
      </c>
      <c r="P100" s="429">
        <f t="shared" si="38"/>
        <v>65.455682701916274</v>
      </c>
      <c r="Q100" s="767">
        <f t="shared" si="38"/>
        <v>59.87167505341386</v>
      </c>
    </row>
    <row r="101" spans="1:17" ht="13.9" x14ac:dyDescent="0.25">
      <c r="A101" s="759">
        <v>2036</v>
      </c>
      <c r="B101" s="429">
        <f t="shared" si="24"/>
        <v>69.119169892199508</v>
      </c>
      <c r="C101" s="429">
        <f t="shared" ref="C101:Q101" si="39">$B$83/(1+$B$81*(C73^$B$82))</f>
        <v>69.119169892199508</v>
      </c>
      <c r="D101" s="429">
        <f t="shared" si="39"/>
        <v>69.384839759205434</v>
      </c>
      <c r="E101" s="429">
        <f t="shared" si="39"/>
        <v>65.715718697247056</v>
      </c>
      <c r="F101" s="429">
        <f t="shared" si="39"/>
        <v>65.715718697247056</v>
      </c>
      <c r="G101" s="429">
        <f t="shared" si="39"/>
        <v>65.715718697247056</v>
      </c>
      <c r="H101" s="429">
        <f t="shared" si="39"/>
        <v>65.715718697247056</v>
      </c>
      <c r="I101" s="429">
        <f t="shared" si="39"/>
        <v>65.715718697247056</v>
      </c>
      <c r="J101" s="429">
        <f t="shared" si="39"/>
        <v>65.715718697247056</v>
      </c>
      <c r="K101" s="429">
        <f t="shared" si="39"/>
        <v>65.715718697247056</v>
      </c>
      <c r="L101" s="429">
        <f t="shared" si="39"/>
        <v>68.61320453631572</v>
      </c>
      <c r="M101" s="429">
        <f t="shared" si="39"/>
        <v>59.489251395026649</v>
      </c>
      <c r="N101" s="429">
        <f t="shared" si="39"/>
        <v>59.489251395026649</v>
      </c>
      <c r="O101" s="429">
        <f t="shared" si="39"/>
        <v>59.489251395026649</v>
      </c>
      <c r="P101" s="429">
        <f t="shared" si="39"/>
        <v>64.353368230313976</v>
      </c>
      <c r="Q101" s="767">
        <f t="shared" si="39"/>
        <v>57.85447827031917</v>
      </c>
    </row>
    <row r="102" spans="1:17" ht="13.9" x14ac:dyDescent="0.25">
      <c r="A102" s="759">
        <v>2037</v>
      </c>
      <c r="B102" s="429">
        <f t="shared" si="24"/>
        <v>68.927579316075935</v>
      </c>
      <c r="C102" s="429">
        <f t="shared" ref="C102:Q102" si="40">$B$83/(1+$B$81*(C74^$B$82))</f>
        <v>68.927579316075935</v>
      </c>
      <c r="D102" s="429">
        <f t="shared" si="40"/>
        <v>69.261049060064437</v>
      </c>
      <c r="E102" s="429">
        <f t="shared" si="40"/>
        <v>64.910749965967682</v>
      </c>
      <c r="F102" s="429">
        <f t="shared" si="40"/>
        <v>64.910749965967682</v>
      </c>
      <c r="G102" s="429">
        <f t="shared" si="40"/>
        <v>64.910749965967682</v>
      </c>
      <c r="H102" s="429">
        <f t="shared" si="40"/>
        <v>64.910749965967682</v>
      </c>
      <c r="I102" s="429">
        <f t="shared" si="40"/>
        <v>64.910749965967682</v>
      </c>
      <c r="J102" s="429">
        <f t="shared" si="40"/>
        <v>64.910749965967682</v>
      </c>
      <c r="K102" s="429">
        <f t="shared" si="40"/>
        <v>64.910749965967682</v>
      </c>
      <c r="L102" s="429">
        <f t="shared" si="40"/>
        <v>68.33239897278628</v>
      </c>
      <c r="M102" s="429">
        <f t="shared" si="40"/>
        <v>57.337375122941125</v>
      </c>
      <c r="N102" s="429">
        <f t="shared" si="40"/>
        <v>57.337375122941125</v>
      </c>
      <c r="O102" s="429">
        <f t="shared" si="40"/>
        <v>57.337375122941125</v>
      </c>
      <c r="P102" s="429">
        <f t="shared" si="40"/>
        <v>63.068400636430169</v>
      </c>
      <c r="Q102" s="767">
        <f t="shared" si="40"/>
        <v>55.620137598005158</v>
      </c>
    </row>
    <row r="103" spans="1:17" ht="13.9" x14ac:dyDescent="0.25">
      <c r="A103" s="759">
        <v>2038</v>
      </c>
      <c r="B103" s="429">
        <f t="shared" si="24"/>
        <v>68.703463017243706</v>
      </c>
      <c r="C103" s="429">
        <f t="shared" ref="C103:Q103" si="41">$B$83/(1+$B$81*(C75^$B$82))</f>
        <v>68.703463017243706</v>
      </c>
      <c r="D103" s="429">
        <f t="shared" si="41"/>
        <v>69.117601327843275</v>
      </c>
      <c r="E103" s="429">
        <f t="shared" si="41"/>
        <v>63.999272769950579</v>
      </c>
      <c r="F103" s="429">
        <f t="shared" si="41"/>
        <v>63.999272769950579</v>
      </c>
      <c r="G103" s="429">
        <f t="shared" si="41"/>
        <v>63.999272769950579</v>
      </c>
      <c r="H103" s="429">
        <f t="shared" si="41"/>
        <v>63.999272769950579</v>
      </c>
      <c r="I103" s="429">
        <f t="shared" si="41"/>
        <v>63.999272769950579</v>
      </c>
      <c r="J103" s="429">
        <f t="shared" si="41"/>
        <v>63.999272769950579</v>
      </c>
      <c r="K103" s="429">
        <f t="shared" si="41"/>
        <v>63.999272769950579</v>
      </c>
      <c r="L103" s="429">
        <f t="shared" si="41"/>
        <v>68.007753405697585</v>
      </c>
      <c r="M103" s="429">
        <f t="shared" si="41"/>
        <v>54.953606418321222</v>
      </c>
      <c r="N103" s="429">
        <f t="shared" si="41"/>
        <v>54.953606418321222</v>
      </c>
      <c r="O103" s="429">
        <f t="shared" si="41"/>
        <v>54.953606418321222</v>
      </c>
      <c r="P103" s="429">
        <f t="shared" si="41"/>
        <v>61.591141316366645</v>
      </c>
      <c r="Q103" s="767">
        <f t="shared" si="41"/>
        <v>53.18600108686541</v>
      </c>
    </row>
    <row r="104" spans="1:17" ht="13.9" x14ac:dyDescent="0.25">
      <c r="A104" s="759">
        <v>2039</v>
      </c>
      <c r="B104" s="429">
        <f t="shared" si="24"/>
        <v>68.442939695095504</v>
      </c>
      <c r="C104" s="429">
        <f t="shared" ref="C104:Q104" si="42">$B$83/(1+$B$81*(C76^$B$82))</f>
        <v>68.442939695095504</v>
      </c>
      <c r="D104" s="429">
        <f t="shared" si="42"/>
        <v>68.952229406404982</v>
      </c>
      <c r="E104" s="429">
        <f t="shared" si="42"/>
        <v>62.975735381940716</v>
      </c>
      <c r="F104" s="429">
        <f t="shared" si="42"/>
        <v>62.975735381940716</v>
      </c>
      <c r="G104" s="429">
        <f t="shared" si="42"/>
        <v>62.975735381940716</v>
      </c>
      <c r="H104" s="429">
        <f t="shared" si="42"/>
        <v>62.975735381940716</v>
      </c>
      <c r="I104" s="429">
        <f t="shared" si="42"/>
        <v>62.975735381940716</v>
      </c>
      <c r="J104" s="429">
        <f t="shared" si="42"/>
        <v>62.975735381940716</v>
      </c>
      <c r="K104" s="429">
        <f t="shared" si="42"/>
        <v>62.975735381940716</v>
      </c>
      <c r="L104" s="429">
        <f t="shared" si="42"/>
        <v>67.634707038609932</v>
      </c>
      <c r="M104" s="429">
        <f t="shared" si="42"/>
        <v>52.36009998291226</v>
      </c>
      <c r="N104" s="429">
        <f t="shared" si="42"/>
        <v>52.36009998291226</v>
      </c>
      <c r="O104" s="429">
        <f t="shared" si="42"/>
        <v>52.36009998291226</v>
      </c>
      <c r="P104" s="429">
        <f t="shared" si="42"/>
        <v>59.91647346481254</v>
      </c>
      <c r="Q104" s="767">
        <f t="shared" si="42"/>
        <v>50.577857280109448</v>
      </c>
    </row>
    <row r="105" spans="1:17" ht="13.9" x14ac:dyDescent="0.25">
      <c r="A105" s="759">
        <v>2040</v>
      </c>
      <c r="B105" s="429">
        <f t="shared" si="24"/>
        <v>68.141929717088217</v>
      </c>
      <c r="C105" s="429">
        <f t="shared" ref="C105:Q105" si="43">$B$83/(1+$B$81*(C77^$B$82))</f>
        <v>68.141929717088217</v>
      </c>
      <c r="D105" s="429">
        <f t="shared" si="43"/>
        <v>68.762525604884871</v>
      </c>
      <c r="E105" s="429">
        <f t="shared" si="43"/>
        <v>61.835944644343734</v>
      </c>
      <c r="F105" s="429">
        <f t="shared" si="43"/>
        <v>61.835944644343734</v>
      </c>
      <c r="G105" s="429">
        <f t="shared" si="43"/>
        <v>61.835944644343734</v>
      </c>
      <c r="H105" s="429">
        <f t="shared" si="43"/>
        <v>61.835944644343734</v>
      </c>
      <c r="I105" s="429">
        <f t="shared" si="43"/>
        <v>61.835944644343734</v>
      </c>
      <c r="J105" s="429">
        <f t="shared" si="43"/>
        <v>61.835944644343734</v>
      </c>
      <c r="K105" s="429">
        <f t="shared" si="43"/>
        <v>61.835944644343734</v>
      </c>
      <c r="L105" s="429">
        <f t="shared" si="43"/>
        <v>67.208600618220387</v>
      </c>
      <c r="M105" s="429">
        <f t="shared" si="43"/>
        <v>49.588685534692139</v>
      </c>
      <c r="N105" s="429">
        <f t="shared" si="43"/>
        <v>49.588685534692139</v>
      </c>
      <c r="O105" s="429">
        <f t="shared" si="43"/>
        <v>49.588685534692139</v>
      </c>
      <c r="P105" s="429">
        <f t="shared" si="43"/>
        <v>58.044791050364651</v>
      </c>
      <c r="Q105" s="767">
        <f t="shared" si="43"/>
        <v>47.828906886614</v>
      </c>
    </row>
    <row r="106" spans="1:17" ht="14.45" thickBot="1" x14ac:dyDescent="0.3">
      <c r="A106" s="763">
        <v>2041</v>
      </c>
      <c r="B106" s="775">
        <f t="shared" si="24"/>
        <v>67.796192124537868</v>
      </c>
      <c r="C106" s="775">
        <f t="shared" ref="C106:Q106" si="44">$B$83/(1+$B$81*(C78^$B$82))</f>
        <v>67.796192124537868</v>
      </c>
      <c r="D106" s="775">
        <f t="shared" si="44"/>
        <v>68.545950696590623</v>
      </c>
      <c r="E106" s="775">
        <f t="shared" si="44"/>
        <v>60.577377981127832</v>
      </c>
      <c r="F106" s="775">
        <f t="shared" si="44"/>
        <v>60.577377981127832</v>
      </c>
      <c r="G106" s="775">
        <f t="shared" si="44"/>
        <v>60.577377981127832</v>
      </c>
      <c r="H106" s="775">
        <f t="shared" si="44"/>
        <v>60.577377981127832</v>
      </c>
      <c r="I106" s="775">
        <f t="shared" si="44"/>
        <v>60.577377981127832</v>
      </c>
      <c r="J106" s="775">
        <f t="shared" si="44"/>
        <v>60.577377981127832</v>
      </c>
      <c r="K106" s="775">
        <f t="shared" si="44"/>
        <v>60.577377981127832</v>
      </c>
      <c r="L106" s="775">
        <f t="shared" si="44"/>
        <v>66.724747737906412</v>
      </c>
      <c r="M106" s="775">
        <f t="shared" si="44"/>
        <v>46.679330690336172</v>
      </c>
      <c r="N106" s="775">
        <f t="shared" si="44"/>
        <v>46.679330690336172</v>
      </c>
      <c r="O106" s="775">
        <f t="shared" si="44"/>
        <v>46.679330690336172</v>
      </c>
      <c r="P106" s="775">
        <f t="shared" si="44"/>
        <v>55.982736390547267</v>
      </c>
      <c r="Q106" s="776">
        <f t="shared" si="44"/>
        <v>44.978027020422822</v>
      </c>
    </row>
    <row r="108" spans="1:17" ht="15.75" thickBot="1" x14ac:dyDescent="0.3">
      <c r="A108" s="902" t="s">
        <v>624</v>
      </c>
      <c r="B108" s="902"/>
      <c r="C108" s="902"/>
      <c r="D108" s="902"/>
      <c r="E108" s="902"/>
      <c r="F108" s="902"/>
      <c r="G108" s="902"/>
      <c r="H108" s="902"/>
      <c r="I108" s="902"/>
      <c r="J108" s="902"/>
      <c r="K108" s="902"/>
      <c r="L108" s="902"/>
      <c r="M108" s="902"/>
      <c r="N108" s="902"/>
      <c r="O108" s="902"/>
      <c r="P108" s="902"/>
      <c r="Q108" s="902"/>
    </row>
    <row r="109" spans="1:17" ht="13.9" x14ac:dyDescent="0.25">
      <c r="A109" s="480">
        <v>2022</v>
      </c>
      <c r="B109" s="773">
        <f>IF(B87&lt;10, 10, B87)</f>
        <v>69.981625743514741</v>
      </c>
      <c r="C109" s="773">
        <f t="shared" ref="C109:Q109" si="45">IF(C87&lt;10, 10, C87)</f>
        <v>69.981625743514741</v>
      </c>
      <c r="D109" s="773">
        <f t="shared" si="45"/>
        <v>69.98109882882008</v>
      </c>
      <c r="E109" s="773">
        <f t="shared" si="45"/>
        <v>69.85894719588174</v>
      </c>
      <c r="F109" s="773">
        <f t="shared" si="45"/>
        <v>69.85894719588174</v>
      </c>
      <c r="G109" s="773">
        <f t="shared" si="45"/>
        <v>69.85894719588174</v>
      </c>
      <c r="H109" s="773">
        <f t="shared" si="45"/>
        <v>69.85894719588174</v>
      </c>
      <c r="I109" s="773">
        <f t="shared" si="45"/>
        <v>69.85894719588174</v>
      </c>
      <c r="J109" s="773">
        <f t="shared" si="45"/>
        <v>69.85894719588174</v>
      </c>
      <c r="K109" s="773">
        <f t="shared" si="45"/>
        <v>69.85894719588174</v>
      </c>
      <c r="L109" s="773">
        <f t="shared" si="45"/>
        <v>69.960571052714741</v>
      </c>
      <c r="M109" s="773">
        <f t="shared" si="45"/>
        <v>69.87372355433051</v>
      </c>
      <c r="N109" s="773">
        <f t="shared" si="45"/>
        <v>69.87372355433051</v>
      </c>
      <c r="O109" s="773">
        <f t="shared" si="45"/>
        <v>69.87372355433051</v>
      </c>
      <c r="P109" s="773">
        <f t="shared" si="45"/>
        <v>69.941295042700091</v>
      </c>
      <c r="Q109" s="774">
        <f t="shared" si="45"/>
        <v>69.764585698258884</v>
      </c>
    </row>
    <row r="110" spans="1:17" ht="13.9" x14ac:dyDescent="0.25">
      <c r="A110" s="759">
        <v>2023</v>
      </c>
      <c r="B110" s="429">
        <f t="shared" ref="B110:Q125" si="46">IF(B88&lt;10, 10, B88)</f>
        <v>69.973129641361467</v>
      </c>
      <c r="C110" s="429">
        <f t="shared" si="46"/>
        <v>69.973129641361467</v>
      </c>
      <c r="D110" s="429">
        <f t="shared" si="46"/>
        <v>69.97368625539292</v>
      </c>
      <c r="E110" s="429">
        <f t="shared" si="46"/>
        <v>69.804157907991566</v>
      </c>
      <c r="F110" s="429">
        <f t="shared" si="46"/>
        <v>69.804157907991566</v>
      </c>
      <c r="G110" s="429">
        <f t="shared" si="46"/>
        <v>69.804157907991566</v>
      </c>
      <c r="H110" s="429">
        <f t="shared" si="46"/>
        <v>69.804157907991566</v>
      </c>
      <c r="I110" s="429">
        <f t="shared" si="46"/>
        <v>69.804157907991566</v>
      </c>
      <c r="J110" s="429">
        <f t="shared" si="46"/>
        <v>69.804157907991566</v>
      </c>
      <c r="K110" s="429">
        <f t="shared" si="46"/>
        <v>69.804157907991566</v>
      </c>
      <c r="L110" s="429">
        <f t="shared" si="46"/>
        <v>69.944514002826907</v>
      </c>
      <c r="M110" s="429">
        <f t="shared" si="46"/>
        <v>69.797017263040217</v>
      </c>
      <c r="N110" s="429">
        <f t="shared" si="46"/>
        <v>69.797017263040217</v>
      </c>
      <c r="O110" s="429">
        <f t="shared" si="46"/>
        <v>69.797017263040217</v>
      </c>
      <c r="P110" s="429">
        <f t="shared" si="46"/>
        <v>69.904663809922255</v>
      </c>
      <c r="Q110" s="767">
        <f t="shared" si="46"/>
        <v>69.644836317073185</v>
      </c>
    </row>
    <row r="111" spans="1:17" ht="13.9" x14ac:dyDescent="0.25">
      <c r="A111" s="759">
        <v>2024</v>
      </c>
      <c r="B111" s="429">
        <f t="shared" si="46"/>
        <v>69.961603450463684</v>
      </c>
      <c r="C111" s="429">
        <f t="shared" si="46"/>
        <v>69.961603450463684</v>
      </c>
      <c r="D111" s="429">
        <f t="shared" si="46"/>
        <v>69.964008103673308</v>
      </c>
      <c r="E111" s="429">
        <f t="shared" si="46"/>
        <v>69.732847089957261</v>
      </c>
      <c r="F111" s="429">
        <f t="shared" si="46"/>
        <v>69.732847089957261</v>
      </c>
      <c r="G111" s="429">
        <f t="shared" si="46"/>
        <v>69.732847089957261</v>
      </c>
      <c r="H111" s="429">
        <f t="shared" si="46"/>
        <v>69.732847089957261</v>
      </c>
      <c r="I111" s="429">
        <f t="shared" si="46"/>
        <v>69.732847089957261</v>
      </c>
      <c r="J111" s="429">
        <f t="shared" si="46"/>
        <v>69.732847089957261</v>
      </c>
      <c r="K111" s="429">
        <f t="shared" si="46"/>
        <v>69.732847089957261</v>
      </c>
      <c r="L111" s="429">
        <f t="shared" si="46"/>
        <v>69.923376083629222</v>
      </c>
      <c r="M111" s="429">
        <f t="shared" si="46"/>
        <v>69.68528925087729</v>
      </c>
      <c r="N111" s="429">
        <f t="shared" si="46"/>
        <v>69.68528925087729</v>
      </c>
      <c r="O111" s="429">
        <f t="shared" si="46"/>
        <v>69.68528925087729</v>
      </c>
      <c r="P111" s="429">
        <f t="shared" si="46"/>
        <v>69.850838158041213</v>
      </c>
      <c r="Q111" s="767">
        <f t="shared" si="46"/>
        <v>69.478845102732549</v>
      </c>
    </row>
    <row r="112" spans="1:17" ht="13.9" x14ac:dyDescent="0.25">
      <c r="A112" s="759">
        <v>2025</v>
      </c>
      <c r="B112" s="429">
        <f t="shared" si="46"/>
        <v>69.9462461943953</v>
      </c>
      <c r="C112" s="429">
        <f t="shared" si="46"/>
        <v>69.9462461943953</v>
      </c>
      <c r="D112" s="429">
        <f t="shared" si="46"/>
        <v>69.9515463438306</v>
      </c>
      <c r="E112" s="429">
        <f t="shared" si="46"/>
        <v>69.641341115610587</v>
      </c>
      <c r="F112" s="429">
        <f t="shared" si="46"/>
        <v>69.641341115610587</v>
      </c>
      <c r="G112" s="429">
        <f t="shared" si="46"/>
        <v>69.641341115610587</v>
      </c>
      <c r="H112" s="429">
        <f t="shared" si="46"/>
        <v>69.641341115610587</v>
      </c>
      <c r="I112" s="429">
        <f t="shared" si="46"/>
        <v>69.641341115610587</v>
      </c>
      <c r="J112" s="429">
        <f t="shared" si="46"/>
        <v>69.641341115610587</v>
      </c>
      <c r="K112" s="429">
        <f t="shared" si="46"/>
        <v>69.641341115610587</v>
      </c>
      <c r="L112" s="429">
        <f t="shared" si="46"/>
        <v>69.895960053396607</v>
      </c>
      <c r="M112" s="429">
        <f t="shared" si="46"/>
        <v>69.527107728189833</v>
      </c>
      <c r="N112" s="429">
        <f t="shared" si="46"/>
        <v>69.527107728189833</v>
      </c>
      <c r="O112" s="429">
        <f t="shared" si="46"/>
        <v>69.527107728189833</v>
      </c>
      <c r="P112" s="429">
        <f t="shared" si="46"/>
        <v>69.773995432303693</v>
      </c>
      <c r="Q112" s="767">
        <f t="shared" si="46"/>
        <v>69.253868765321258</v>
      </c>
    </row>
    <row r="113" spans="1:17" ht="13.9" x14ac:dyDescent="0.25">
      <c r="A113" s="759">
        <v>2026</v>
      </c>
      <c r="B113" s="429">
        <f t="shared" si="46"/>
        <v>69.926110925165617</v>
      </c>
      <c r="C113" s="429">
        <f t="shared" si="46"/>
        <v>69.926110925165617</v>
      </c>
      <c r="D113" s="429">
        <f t="shared" si="46"/>
        <v>69.935700548467651</v>
      </c>
      <c r="E113" s="429">
        <f t="shared" si="46"/>
        <v>69.525434291428951</v>
      </c>
      <c r="F113" s="429">
        <f t="shared" si="46"/>
        <v>69.525434291428951</v>
      </c>
      <c r="G113" s="429">
        <f t="shared" si="46"/>
        <v>69.525434291428951</v>
      </c>
      <c r="H113" s="429">
        <f t="shared" si="46"/>
        <v>69.525434291428951</v>
      </c>
      <c r="I113" s="429">
        <f t="shared" si="46"/>
        <v>69.525434291428951</v>
      </c>
      <c r="J113" s="429">
        <f t="shared" si="46"/>
        <v>69.525434291428951</v>
      </c>
      <c r="K113" s="429">
        <f t="shared" si="46"/>
        <v>69.525434291428951</v>
      </c>
      <c r="L113" s="429">
        <f t="shared" si="46"/>
        <v>69.860874933607761</v>
      </c>
      <c r="M113" s="429">
        <f t="shared" si="46"/>
        <v>69.308715928629951</v>
      </c>
      <c r="N113" s="429">
        <f t="shared" si="46"/>
        <v>69.308715928629951</v>
      </c>
      <c r="O113" s="429">
        <f t="shared" si="46"/>
        <v>69.308715928629951</v>
      </c>
      <c r="P113" s="429">
        <f t="shared" si="46"/>
        <v>69.667020305288844</v>
      </c>
      <c r="Q113" s="767">
        <f t="shared" si="46"/>
        <v>68.955101632744089</v>
      </c>
    </row>
    <row r="114" spans="1:17" ht="13.9" x14ac:dyDescent="0.25">
      <c r="A114" s="759">
        <v>2027</v>
      </c>
      <c r="B114" s="429">
        <f t="shared" si="46"/>
        <v>69.900089370922061</v>
      </c>
      <c r="C114" s="429">
        <f t="shared" si="46"/>
        <v>69.900089370922061</v>
      </c>
      <c r="D114" s="429">
        <f t="shared" si="46"/>
        <v>69.915780225591277</v>
      </c>
      <c r="E114" s="429">
        <f t="shared" si="46"/>
        <v>69.380364610900301</v>
      </c>
      <c r="F114" s="429">
        <f t="shared" si="46"/>
        <v>69.380364610900301</v>
      </c>
      <c r="G114" s="429">
        <f t="shared" si="46"/>
        <v>69.380364610900301</v>
      </c>
      <c r="H114" s="429">
        <f t="shared" si="46"/>
        <v>69.380364610900301</v>
      </c>
      <c r="I114" s="429">
        <f t="shared" si="46"/>
        <v>69.380364610900301</v>
      </c>
      <c r="J114" s="429">
        <f t="shared" si="46"/>
        <v>69.380364610900301</v>
      </c>
      <c r="K114" s="429">
        <f t="shared" si="46"/>
        <v>69.380364610900301</v>
      </c>
      <c r="L114" s="429">
        <f t="shared" si="46"/>
        <v>69.816519007060549</v>
      </c>
      <c r="M114" s="429">
        <f t="shared" si="46"/>
        <v>69.013936692464185</v>
      </c>
      <c r="N114" s="429">
        <f t="shared" si="46"/>
        <v>69.013936692464185</v>
      </c>
      <c r="O114" s="429">
        <f t="shared" si="46"/>
        <v>69.013936692464185</v>
      </c>
      <c r="P114" s="429">
        <f t="shared" si="46"/>
        <v>69.521379515253557</v>
      </c>
      <c r="Q114" s="767">
        <f t="shared" si="46"/>
        <v>68.565729983645596</v>
      </c>
    </row>
    <row r="115" spans="1:17" ht="13.9" x14ac:dyDescent="0.25">
      <c r="A115" s="759">
        <v>2028</v>
      </c>
      <c r="B115" s="429">
        <f t="shared" si="46"/>
        <v>69.866896432328247</v>
      </c>
      <c r="C115" s="429">
        <f t="shared" si="46"/>
        <v>69.866896432328247</v>
      </c>
      <c r="D115" s="429">
        <f t="shared" si="46"/>
        <v>69.890997054402092</v>
      </c>
      <c r="E115" s="429">
        <f t="shared" si="46"/>
        <v>69.200800198724124</v>
      </c>
      <c r="F115" s="429">
        <f t="shared" si="46"/>
        <v>69.200800198724124</v>
      </c>
      <c r="G115" s="429">
        <f t="shared" si="46"/>
        <v>69.200800198724124</v>
      </c>
      <c r="H115" s="429">
        <f t="shared" si="46"/>
        <v>69.200800198724124</v>
      </c>
      <c r="I115" s="429">
        <f t="shared" si="46"/>
        <v>69.200800198724124</v>
      </c>
      <c r="J115" s="429">
        <f t="shared" si="46"/>
        <v>69.200800198724124</v>
      </c>
      <c r="K115" s="429">
        <f t="shared" si="46"/>
        <v>69.200800198724124</v>
      </c>
      <c r="L115" s="429">
        <f t="shared" si="46"/>
        <v>69.76106335017441</v>
      </c>
      <c r="M115" s="429">
        <f t="shared" si="46"/>
        <v>68.624203761407443</v>
      </c>
      <c r="N115" s="429">
        <f t="shared" si="46"/>
        <v>68.624203761407443</v>
      </c>
      <c r="O115" s="429">
        <f t="shared" si="46"/>
        <v>68.624203761407443</v>
      </c>
      <c r="P115" s="429">
        <f t="shared" si="46"/>
        <v>69.327025177017745</v>
      </c>
      <c r="Q115" s="767">
        <f t="shared" si="46"/>
        <v>68.067135824469233</v>
      </c>
    </row>
    <row r="116" spans="1:17" ht="13.9" x14ac:dyDescent="0.25">
      <c r="A116" s="759">
        <v>2029</v>
      </c>
      <c r="B116" s="429">
        <f t="shared" si="46"/>
        <v>69.825054781607065</v>
      </c>
      <c r="C116" s="429">
        <f t="shared" si="46"/>
        <v>69.825054781607065</v>
      </c>
      <c r="D116" s="429">
        <f t="shared" si="46"/>
        <v>69.860457111851943</v>
      </c>
      <c r="E116" s="429">
        <f t="shared" si="46"/>
        <v>68.980840050946028</v>
      </c>
      <c r="F116" s="429">
        <f t="shared" si="46"/>
        <v>68.980840050946028</v>
      </c>
      <c r="G116" s="429">
        <f t="shared" si="46"/>
        <v>68.980840050946028</v>
      </c>
      <c r="H116" s="429">
        <f t="shared" si="46"/>
        <v>68.980840050946028</v>
      </c>
      <c r="I116" s="429">
        <f t="shared" si="46"/>
        <v>68.980840050946028</v>
      </c>
      <c r="J116" s="429">
        <f t="shared" si="46"/>
        <v>68.980840050946028</v>
      </c>
      <c r="K116" s="429">
        <f t="shared" si="46"/>
        <v>68.980840050946028</v>
      </c>
      <c r="L116" s="429">
        <f t="shared" si="46"/>
        <v>69.692436370407862</v>
      </c>
      <c r="M116" s="429">
        <f t="shared" si="46"/>
        <v>68.118772277746515</v>
      </c>
      <c r="N116" s="429">
        <f t="shared" si="46"/>
        <v>68.118772277746515</v>
      </c>
      <c r="O116" s="429">
        <f t="shared" si="46"/>
        <v>68.118772277746515</v>
      </c>
      <c r="P116" s="429">
        <f t="shared" si="46"/>
        <v>69.072343518519986</v>
      </c>
      <c r="Q116" s="767">
        <f t="shared" si="46"/>
        <v>67.439293466609115</v>
      </c>
    </row>
    <row r="117" spans="1:17" ht="13.9" x14ac:dyDescent="0.25">
      <c r="A117" s="759">
        <v>2030</v>
      </c>
      <c r="B117" s="429">
        <f t="shared" si="46"/>
        <v>69.772879883850976</v>
      </c>
      <c r="C117" s="429">
        <f t="shared" si="46"/>
        <v>69.772879883850976</v>
      </c>
      <c r="D117" s="429">
        <f t="shared" si="46"/>
        <v>69.82315319806645</v>
      </c>
      <c r="E117" s="429">
        <f t="shared" si="46"/>
        <v>68.714033166750696</v>
      </c>
      <c r="F117" s="429">
        <f t="shared" si="46"/>
        <v>68.714033166750696</v>
      </c>
      <c r="G117" s="429">
        <f t="shared" si="46"/>
        <v>68.714033166750696</v>
      </c>
      <c r="H117" s="429">
        <f t="shared" si="46"/>
        <v>68.714033166750696</v>
      </c>
      <c r="I117" s="429">
        <f t="shared" si="46"/>
        <v>68.714033166750696</v>
      </c>
      <c r="J117" s="429">
        <f t="shared" si="46"/>
        <v>68.714033166750696</v>
      </c>
      <c r="K117" s="429">
        <f t="shared" si="46"/>
        <v>68.714033166750696</v>
      </c>
      <c r="L117" s="429">
        <f t="shared" si="46"/>
        <v>69.608309924587559</v>
      </c>
      <c r="M117" s="429">
        <f t="shared" si="46"/>
        <v>67.475165791411456</v>
      </c>
      <c r="N117" s="429">
        <f t="shared" si="46"/>
        <v>67.475165791411456</v>
      </c>
      <c r="O117" s="429">
        <f t="shared" si="46"/>
        <v>67.475165791411456</v>
      </c>
      <c r="P117" s="429">
        <f t="shared" si="46"/>
        <v>68.744169889313127</v>
      </c>
      <c r="Q117" s="767">
        <f t="shared" si="46"/>
        <v>66.661399223758082</v>
      </c>
    </row>
    <row r="118" spans="1:17" ht="13.9" x14ac:dyDescent="0.25">
      <c r="A118" s="759">
        <v>2031</v>
      </c>
      <c r="B118" s="429">
        <f t="shared" si="46"/>
        <v>69.708465836797643</v>
      </c>
      <c r="C118" s="429">
        <f t="shared" si="46"/>
        <v>69.708465836797643</v>
      </c>
      <c r="D118" s="429">
        <f t="shared" si="46"/>
        <v>69.777957392011928</v>
      </c>
      <c r="E118" s="429">
        <f t="shared" si="46"/>
        <v>68.393420543090016</v>
      </c>
      <c r="F118" s="429">
        <f t="shared" si="46"/>
        <v>68.393420543090016</v>
      </c>
      <c r="G118" s="429">
        <f t="shared" si="46"/>
        <v>68.393420543090016</v>
      </c>
      <c r="H118" s="429">
        <f t="shared" si="46"/>
        <v>68.393420543090016</v>
      </c>
      <c r="I118" s="429">
        <f t="shared" si="46"/>
        <v>68.393420543090016</v>
      </c>
      <c r="J118" s="429">
        <f t="shared" si="46"/>
        <v>68.393420543090016</v>
      </c>
      <c r="K118" s="429">
        <f t="shared" si="46"/>
        <v>68.393420543090016</v>
      </c>
      <c r="L118" s="429">
        <f t="shared" si="46"/>
        <v>69.506087710589426</v>
      </c>
      <c r="M118" s="429">
        <f t="shared" si="46"/>
        <v>66.669914448747889</v>
      </c>
      <c r="N118" s="429">
        <f t="shared" si="46"/>
        <v>66.669914448747889</v>
      </c>
      <c r="O118" s="429">
        <f t="shared" si="46"/>
        <v>66.669914448747889</v>
      </c>
      <c r="P118" s="429">
        <f t="shared" si="46"/>
        <v>68.327894465634472</v>
      </c>
      <c r="Q118" s="767">
        <f t="shared" si="46"/>
        <v>65.712762705916475</v>
      </c>
    </row>
    <row r="119" spans="1:17" ht="13.9" x14ac:dyDescent="0.25">
      <c r="A119" s="759">
        <v>2032</v>
      </c>
      <c r="B119" s="429">
        <f t="shared" si="46"/>
        <v>69.629672512776693</v>
      </c>
      <c r="C119" s="429">
        <f t="shared" si="46"/>
        <v>69.629672512776693</v>
      </c>
      <c r="D119" s="429">
        <f t="shared" si="46"/>
        <v>69.723613995264614</v>
      </c>
      <c r="E119" s="429">
        <f t="shared" si="46"/>
        <v>68.011604672063854</v>
      </c>
      <c r="F119" s="429">
        <f t="shared" si="46"/>
        <v>68.011604672063854</v>
      </c>
      <c r="G119" s="429">
        <f t="shared" si="46"/>
        <v>68.011604672063854</v>
      </c>
      <c r="H119" s="429">
        <f t="shared" si="46"/>
        <v>68.011604672063854</v>
      </c>
      <c r="I119" s="429">
        <f t="shared" si="46"/>
        <v>68.011604672063854</v>
      </c>
      <c r="J119" s="429">
        <f t="shared" si="46"/>
        <v>68.011604672063854</v>
      </c>
      <c r="K119" s="429">
        <f t="shared" si="46"/>
        <v>68.011604672063854</v>
      </c>
      <c r="L119" s="429">
        <f t="shared" si="46"/>
        <v>69.382896750636306</v>
      </c>
      <c r="M119" s="429">
        <f t="shared" si="46"/>
        <v>65.679624399049672</v>
      </c>
      <c r="N119" s="429">
        <f t="shared" si="46"/>
        <v>65.679624399049672</v>
      </c>
      <c r="O119" s="429">
        <f t="shared" si="46"/>
        <v>65.679624399049672</v>
      </c>
      <c r="P119" s="429">
        <f t="shared" si="46"/>
        <v>67.807685342528799</v>
      </c>
      <c r="Q119" s="767">
        <f t="shared" si="46"/>
        <v>64.573964671738437</v>
      </c>
    </row>
    <row r="120" spans="1:17" ht="13.9" x14ac:dyDescent="0.25">
      <c r="A120" s="759">
        <v>2033</v>
      </c>
      <c r="B120" s="429">
        <f t="shared" si="46"/>
        <v>69.534114584109048</v>
      </c>
      <c r="C120" s="429">
        <f t="shared" si="46"/>
        <v>69.534114584109048</v>
      </c>
      <c r="D120" s="429">
        <f t="shared" si="46"/>
        <v>69.658733051357743</v>
      </c>
      <c r="E120" s="429">
        <f t="shared" si="46"/>
        <v>67.560851029517551</v>
      </c>
      <c r="F120" s="429">
        <f t="shared" si="46"/>
        <v>67.560851029517551</v>
      </c>
      <c r="G120" s="429">
        <f t="shared" si="46"/>
        <v>67.560851029517551</v>
      </c>
      <c r="H120" s="429">
        <f t="shared" si="46"/>
        <v>67.560851029517551</v>
      </c>
      <c r="I120" s="429">
        <f t="shared" si="46"/>
        <v>67.560851029517551</v>
      </c>
      <c r="J120" s="429">
        <f t="shared" si="46"/>
        <v>67.560851029517551</v>
      </c>
      <c r="K120" s="429">
        <f t="shared" si="46"/>
        <v>67.560851029517551</v>
      </c>
      <c r="L120" s="429">
        <f t="shared" si="46"/>
        <v>69.235582915065365</v>
      </c>
      <c r="M120" s="429">
        <f t="shared" si="46"/>
        <v>64.482387427494714</v>
      </c>
      <c r="N120" s="429">
        <f t="shared" si="46"/>
        <v>64.482387427494714</v>
      </c>
      <c r="O120" s="429">
        <f t="shared" si="46"/>
        <v>64.482387427494714</v>
      </c>
      <c r="P120" s="429">
        <f t="shared" si="46"/>
        <v>67.166855412712565</v>
      </c>
      <c r="Q120" s="767">
        <f t="shared" si="46"/>
        <v>63.228249766232551</v>
      </c>
    </row>
    <row r="121" spans="1:17" ht="13.9" x14ac:dyDescent="0.25">
      <c r="A121" s="759">
        <v>2034</v>
      </c>
      <c r="B121" s="429">
        <f t="shared" si="46"/>
        <v>69.419153118990394</v>
      </c>
      <c r="C121" s="429">
        <f t="shared" si="46"/>
        <v>69.419153118990394</v>
      </c>
      <c r="D121" s="429">
        <f t="shared" si="46"/>
        <v>69.581784660690857</v>
      </c>
      <c r="E121" s="429">
        <f t="shared" si="46"/>
        <v>67.033225443461987</v>
      </c>
      <c r="F121" s="429">
        <f t="shared" si="46"/>
        <v>67.033225443461987</v>
      </c>
      <c r="G121" s="429">
        <f t="shared" si="46"/>
        <v>67.033225443461987</v>
      </c>
      <c r="H121" s="429">
        <f t="shared" si="46"/>
        <v>67.033225443461987</v>
      </c>
      <c r="I121" s="429">
        <f t="shared" si="46"/>
        <v>67.033225443461987</v>
      </c>
      <c r="J121" s="429">
        <f t="shared" si="46"/>
        <v>67.033225443461987</v>
      </c>
      <c r="K121" s="429">
        <f t="shared" si="46"/>
        <v>67.033225443461987</v>
      </c>
      <c r="L121" s="429">
        <f t="shared" si="46"/>
        <v>69.060711564104025</v>
      </c>
      <c r="M121" s="429">
        <f t="shared" si="46"/>
        <v>63.059490018886471</v>
      </c>
      <c r="N121" s="429">
        <f t="shared" si="46"/>
        <v>63.059490018886471</v>
      </c>
      <c r="O121" s="429">
        <f t="shared" si="46"/>
        <v>63.059490018886471</v>
      </c>
      <c r="P121" s="429">
        <f t="shared" si="46"/>
        <v>66.388395063604889</v>
      </c>
      <c r="Q121" s="767">
        <f t="shared" si="46"/>
        <v>61.663074250716924</v>
      </c>
    </row>
    <row r="122" spans="1:17" ht="13.9" x14ac:dyDescent="0.25">
      <c r="A122" s="759">
        <v>2035</v>
      </c>
      <c r="B122" s="429">
        <f t="shared" si="46"/>
        <v>69.281890545536641</v>
      </c>
      <c r="C122" s="429">
        <f t="shared" si="46"/>
        <v>69.281890545536641</v>
      </c>
      <c r="D122" s="429">
        <f t="shared" si="46"/>
        <v>69.491094345908081</v>
      </c>
      <c r="E122" s="429">
        <f t="shared" si="46"/>
        <v>66.420770052573928</v>
      </c>
      <c r="F122" s="429">
        <f t="shared" si="46"/>
        <v>66.420770052573928</v>
      </c>
      <c r="G122" s="429">
        <f t="shared" si="46"/>
        <v>66.420770052573928</v>
      </c>
      <c r="H122" s="429">
        <f t="shared" si="46"/>
        <v>66.420770052573928</v>
      </c>
      <c r="I122" s="429">
        <f t="shared" si="46"/>
        <v>66.420770052573928</v>
      </c>
      <c r="J122" s="429">
        <f t="shared" si="46"/>
        <v>66.420770052573928</v>
      </c>
      <c r="K122" s="429">
        <f t="shared" si="46"/>
        <v>66.420770052573928</v>
      </c>
      <c r="L122" s="429">
        <f t="shared" si="46"/>
        <v>68.854574502596904</v>
      </c>
      <c r="M122" s="429">
        <f t="shared" si="46"/>
        <v>61.397314576689219</v>
      </c>
      <c r="N122" s="429">
        <f t="shared" si="46"/>
        <v>61.397314576689219</v>
      </c>
      <c r="O122" s="429">
        <f t="shared" si="46"/>
        <v>61.397314576689219</v>
      </c>
      <c r="P122" s="429">
        <f t="shared" si="46"/>
        <v>65.455682701916274</v>
      </c>
      <c r="Q122" s="767">
        <f t="shared" si="46"/>
        <v>59.87167505341386</v>
      </c>
    </row>
    <row r="123" spans="1:17" ht="13.9" x14ac:dyDescent="0.25">
      <c r="A123" s="759">
        <v>2036</v>
      </c>
      <c r="B123" s="429">
        <f t="shared" si="46"/>
        <v>69.119169892199508</v>
      </c>
      <c r="C123" s="429">
        <f t="shared" si="46"/>
        <v>69.119169892199508</v>
      </c>
      <c r="D123" s="429">
        <f t="shared" si="46"/>
        <v>69.384839759205434</v>
      </c>
      <c r="E123" s="429">
        <f t="shared" si="46"/>
        <v>65.715718697247056</v>
      </c>
      <c r="F123" s="429">
        <f t="shared" si="46"/>
        <v>65.715718697247056</v>
      </c>
      <c r="G123" s="429">
        <f t="shared" si="46"/>
        <v>65.715718697247056</v>
      </c>
      <c r="H123" s="429">
        <f t="shared" si="46"/>
        <v>65.715718697247056</v>
      </c>
      <c r="I123" s="429">
        <f t="shared" si="46"/>
        <v>65.715718697247056</v>
      </c>
      <c r="J123" s="429">
        <f t="shared" si="46"/>
        <v>65.715718697247056</v>
      </c>
      <c r="K123" s="429">
        <f t="shared" si="46"/>
        <v>65.715718697247056</v>
      </c>
      <c r="L123" s="429">
        <f t="shared" si="46"/>
        <v>68.61320453631572</v>
      </c>
      <c r="M123" s="429">
        <f t="shared" si="46"/>
        <v>59.489251395026649</v>
      </c>
      <c r="N123" s="429">
        <f t="shared" si="46"/>
        <v>59.489251395026649</v>
      </c>
      <c r="O123" s="429">
        <f t="shared" si="46"/>
        <v>59.489251395026649</v>
      </c>
      <c r="P123" s="429">
        <f t="shared" si="46"/>
        <v>64.353368230313976</v>
      </c>
      <c r="Q123" s="767">
        <f t="shared" si="46"/>
        <v>57.85447827031917</v>
      </c>
    </row>
    <row r="124" spans="1:17" ht="13.9" x14ac:dyDescent="0.25">
      <c r="A124" s="759">
        <v>2037</v>
      </c>
      <c r="B124" s="429">
        <f t="shared" si="46"/>
        <v>68.927579316075935</v>
      </c>
      <c r="C124" s="429">
        <f t="shared" si="46"/>
        <v>68.927579316075935</v>
      </c>
      <c r="D124" s="429">
        <f t="shared" si="46"/>
        <v>69.261049060064437</v>
      </c>
      <c r="E124" s="429">
        <f t="shared" si="46"/>
        <v>64.910749965967682</v>
      </c>
      <c r="F124" s="429">
        <f t="shared" si="46"/>
        <v>64.910749965967682</v>
      </c>
      <c r="G124" s="429">
        <f t="shared" si="46"/>
        <v>64.910749965967682</v>
      </c>
      <c r="H124" s="429">
        <f t="shared" si="46"/>
        <v>64.910749965967682</v>
      </c>
      <c r="I124" s="429">
        <f t="shared" si="46"/>
        <v>64.910749965967682</v>
      </c>
      <c r="J124" s="429">
        <f t="shared" si="46"/>
        <v>64.910749965967682</v>
      </c>
      <c r="K124" s="429">
        <f t="shared" si="46"/>
        <v>64.910749965967682</v>
      </c>
      <c r="L124" s="429">
        <f t="shared" si="46"/>
        <v>68.33239897278628</v>
      </c>
      <c r="M124" s="429">
        <f t="shared" si="46"/>
        <v>57.337375122941125</v>
      </c>
      <c r="N124" s="429">
        <f t="shared" si="46"/>
        <v>57.337375122941125</v>
      </c>
      <c r="O124" s="429">
        <f t="shared" si="46"/>
        <v>57.337375122941125</v>
      </c>
      <c r="P124" s="429">
        <f t="shared" si="46"/>
        <v>63.068400636430169</v>
      </c>
      <c r="Q124" s="767">
        <f t="shared" si="46"/>
        <v>55.620137598005158</v>
      </c>
    </row>
    <row r="125" spans="1:17" ht="13.9" x14ac:dyDescent="0.25">
      <c r="A125" s="759">
        <v>2038</v>
      </c>
      <c r="B125" s="429">
        <f t="shared" si="46"/>
        <v>68.703463017243706</v>
      </c>
      <c r="C125" s="429">
        <f t="shared" si="46"/>
        <v>68.703463017243706</v>
      </c>
      <c r="D125" s="429">
        <f t="shared" si="46"/>
        <v>69.117601327843275</v>
      </c>
      <c r="E125" s="429">
        <f t="shared" si="46"/>
        <v>63.999272769950579</v>
      </c>
      <c r="F125" s="429">
        <f t="shared" si="46"/>
        <v>63.999272769950579</v>
      </c>
      <c r="G125" s="429">
        <f t="shared" si="46"/>
        <v>63.999272769950579</v>
      </c>
      <c r="H125" s="429">
        <f t="shared" si="46"/>
        <v>63.999272769950579</v>
      </c>
      <c r="I125" s="429">
        <f t="shared" si="46"/>
        <v>63.999272769950579</v>
      </c>
      <c r="J125" s="429">
        <f t="shared" si="46"/>
        <v>63.999272769950579</v>
      </c>
      <c r="K125" s="429">
        <f t="shared" si="46"/>
        <v>63.999272769950579</v>
      </c>
      <c r="L125" s="429">
        <f t="shared" si="46"/>
        <v>68.007753405697585</v>
      </c>
      <c r="M125" s="429">
        <f t="shared" si="46"/>
        <v>54.953606418321222</v>
      </c>
      <c r="N125" s="429">
        <f t="shared" si="46"/>
        <v>54.953606418321222</v>
      </c>
      <c r="O125" s="429">
        <f t="shared" si="46"/>
        <v>54.953606418321222</v>
      </c>
      <c r="P125" s="429">
        <f t="shared" si="46"/>
        <v>61.591141316366645</v>
      </c>
      <c r="Q125" s="767">
        <f t="shared" ref="B125:Q128" si="47">IF(Q103&lt;10, 10, Q103)</f>
        <v>53.18600108686541</v>
      </c>
    </row>
    <row r="126" spans="1:17" ht="13.9" x14ac:dyDescent="0.25">
      <c r="A126" s="759">
        <v>2039</v>
      </c>
      <c r="B126" s="429">
        <f t="shared" si="47"/>
        <v>68.442939695095504</v>
      </c>
      <c r="C126" s="429">
        <f t="shared" si="47"/>
        <v>68.442939695095504</v>
      </c>
      <c r="D126" s="429">
        <f t="shared" si="47"/>
        <v>68.952229406404982</v>
      </c>
      <c r="E126" s="429">
        <f t="shared" si="47"/>
        <v>62.975735381940716</v>
      </c>
      <c r="F126" s="429">
        <f t="shared" si="47"/>
        <v>62.975735381940716</v>
      </c>
      <c r="G126" s="429">
        <f t="shared" si="47"/>
        <v>62.975735381940716</v>
      </c>
      <c r="H126" s="429">
        <f t="shared" si="47"/>
        <v>62.975735381940716</v>
      </c>
      <c r="I126" s="429">
        <f t="shared" si="47"/>
        <v>62.975735381940716</v>
      </c>
      <c r="J126" s="429">
        <f t="shared" si="47"/>
        <v>62.975735381940716</v>
      </c>
      <c r="K126" s="429">
        <f t="shared" si="47"/>
        <v>62.975735381940716</v>
      </c>
      <c r="L126" s="429">
        <f t="shared" si="47"/>
        <v>67.634707038609932</v>
      </c>
      <c r="M126" s="429">
        <f t="shared" si="47"/>
        <v>52.36009998291226</v>
      </c>
      <c r="N126" s="429">
        <f t="shared" si="47"/>
        <v>52.36009998291226</v>
      </c>
      <c r="O126" s="429">
        <f t="shared" si="47"/>
        <v>52.36009998291226</v>
      </c>
      <c r="P126" s="429">
        <f t="shared" si="47"/>
        <v>59.91647346481254</v>
      </c>
      <c r="Q126" s="767">
        <f t="shared" si="47"/>
        <v>50.577857280109448</v>
      </c>
    </row>
    <row r="127" spans="1:17" ht="13.9" x14ac:dyDescent="0.25">
      <c r="A127" s="759">
        <v>2040</v>
      </c>
      <c r="B127" s="429">
        <f t="shared" si="47"/>
        <v>68.141929717088217</v>
      </c>
      <c r="C127" s="429">
        <f t="shared" si="47"/>
        <v>68.141929717088217</v>
      </c>
      <c r="D127" s="429">
        <f t="shared" si="47"/>
        <v>68.762525604884871</v>
      </c>
      <c r="E127" s="429">
        <f t="shared" si="47"/>
        <v>61.835944644343734</v>
      </c>
      <c r="F127" s="429">
        <f t="shared" si="47"/>
        <v>61.835944644343734</v>
      </c>
      <c r="G127" s="429">
        <f t="shared" si="47"/>
        <v>61.835944644343734</v>
      </c>
      <c r="H127" s="429">
        <f t="shared" si="47"/>
        <v>61.835944644343734</v>
      </c>
      <c r="I127" s="429">
        <f t="shared" si="47"/>
        <v>61.835944644343734</v>
      </c>
      <c r="J127" s="429">
        <f t="shared" si="47"/>
        <v>61.835944644343734</v>
      </c>
      <c r="K127" s="429">
        <f t="shared" si="47"/>
        <v>61.835944644343734</v>
      </c>
      <c r="L127" s="429">
        <f t="shared" si="47"/>
        <v>67.208600618220387</v>
      </c>
      <c r="M127" s="429">
        <f t="shared" si="47"/>
        <v>49.588685534692139</v>
      </c>
      <c r="N127" s="429">
        <f t="shared" si="47"/>
        <v>49.588685534692139</v>
      </c>
      <c r="O127" s="429">
        <f t="shared" si="47"/>
        <v>49.588685534692139</v>
      </c>
      <c r="P127" s="429">
        <f t="shared" si="47"/>
        <v>58.044791050364651</v>
      </c>
      <c r="Q127" s="767">
        <f t="shared" si="47"/>
        <v>47.828906886614</v>
      </c>
    </row>
    <row r="128" spans="1:17" ht="14.45" thickBot="1" x14ac:dyDescent="0.3">
      <c r="A128" s="763">
        <v>2041</v>
      </c>
      <c r="B128" s="775">
        <f t="shared" si="47"/>
        <v>67.796192124537868</v>
      </c>
      <c r="C128" s="775">
        <f t="shared" si="47"/>
        <v>67.796192124537868</v>
      </c>
      <c r="D128" s="775">
        <f t="shared" si="47"/>
        <v>68.545950696590623</v>
      </c>
      <c r="E128" s="775">
        <f t="shared" si="47"/>
        <v>60.577377981127832</v>
      </c>
      <c r="F128" s="775">
        <f t="shared" si="47"/>
        <v>60.577377981127832</v>
      </c>
      <c r="G128" s="775">
        <f t="shared" si="47"/>
        <v>60.577377981127832</v>
      </c>
      <c r="H128" s="775">
        <f t="shared" si="47"/>
        <v>60.577377981127832</v>
      </c>
      <c r="I128" s="775">
        <f t="shared" si="47"/>
        <v>60.577377981127832</v>
      </c>
      <c r="J128" s="775">
        <f t="shared" si="47"/>
        <v>60.577377981127832</v>
      </c>
      <c r="K128" s="775">
        <f t="shared" si="47"/>
        <v>60.577377981127832</v>
      </c>
      <c r="L128" s="775">
        <f t="shared" si="47"/>
        <v>66.724747737906412</v>
      </c>
      <c r="M128" s="775">
        <f t="shared" si="47"/>
        <v>46.679330690336172</v>
      </c>
      <c r="N128" s="775">
        <f t="shared" si="47"/>
        <v>46.679330690336172</v>
      </c>
      <c r="O128" s="775">
        <f t="shared" si="47"/>
        <v>46.679330690336172</v>
      </c>
      <c r="P128" s="775">
        <f t="shared" si="47"/>
        <v>55.982736390547267</v>
      </c>
      <c r="Q128" s="776">
        <f t="shared" si="47"/>
        <v>44.978027020422822</v>
      </c>
    </row>
    <row r="130" spans="1:17" ht="14.45" thickBot="1" x14ac:dyDescent="0.3">
      <c r="A130" s="902" t="s">
        <v>625</v>
      </c>
      <c r="B130" s="902"/>
      <c r="C130" s="902"/>
      <c r="D130" s="902"/>
      <c r="E130" s="902"/>
      <c r="F130" s="902"/>
      <c r="G130" s="902"/>
      <c r="H130" s="902"/>
      <c r="I130" s="902"/>
      <c r="J130" s="902"/>
      <c r="K130" s="902"/>
      <c r="L130" s="902"/>
      <c r="M130" s="902"/>
      <c r="N130" s="902"/>
      <c r="O130" s="902"/>
      <c r="P130" s="902"/>
      <c r="Q130" s="902"/>
    </row>
    <row r="131" spans="1:17" ht="13.9" x14ac:dyDescent="0.25">
      <c r="A131" s="787">
        <v>2022</v>
      </c>
      <c r="B131" s="788">
        <f>B$4/B109</f>
        <v>2.3382761103049677E-3</v>
      </c>
      <c r="C131" s="789">
        <f t="shared" ref="C131:Q131" si="48">C$4/C109</f>
        <v>4.0595071359461245E-3</v>
      </c>
      <c r="D131" s="789">
        <f t="shared" si="48"/>
        <v>5.7158290837706792E-3</v>
      </c>
      <c r="E131" s="789">
        <f t="shared" si="48"/>
        <v>4.0666359928718853E-3</v>
      </c>
      <c r="F131" s="789">
        <f t="shared" si="48"/>
        <v>7.6127425786561686E-3</v>
      </c>
      <c r="G131" s="789">
        <f t="shared" si="48"/>
        <v>4.0666359928718853E-3</v>
      </c>
      <c r="H131" s="789">
        <f t="shared" si="48"/>
        <v>5.7258234779636137E-3</v>
      </c>
      <c r="I131" s="789">
        <f t="shared" si="48"/>
        <v>2.277316156008255E-4</v>
      </c>
      <c r="J131" s="789">
        <f t="shared" si="48"/>
        <v>3.8389043772710592E-3</v>
      </c>
      <c r="K131" s="789">
        <f t="shared" si="48"/>
        <v>2.277316156008255E-4</v>
      </c>
      <c r="L131" s="789">
        <f t="shared" si="48"/>
        <v>8.5762593268128798E-3</v>
      </c>
      <c r="M131" s="789">
        <f t="shared" si="48"/>
        <v>4.065776011922614E-3</v>
      </c>
      <c r="N131" s="789">
        <f t="shared" si="48"/>
        <v>1.0473439006712652E-2</v>
      </c>
      <c r="O131" s="789">
        <f t="shared" si="48"/>
        <v>4.065776011922614E-3</v>
      </c>
      <c r="P131" s="789">
        <f t="shared" si="48"/>
        <v>1.4297704945118428E-2</v>
      </c>
      <c r="Q131" s="790">
        <f t="shared" si="48"/>
        <v>3.6649227630717405E-3</v>
      </c>
    </row>
    <row r="132" spans="1:17" ht="13.9" x14ac:dyDescent="0.25">
      <c r="A132" s="791">
        <v>2023</v>
      </c>
      <c r="B132" s="792">
        <f t="shared" ref="B132:Q147" si="49">B$4/B110</f>
        <v>2.3385600226124136E-3</v>
      </c>
      <c r="C132" s="793">
        <f t="shared" si="49"/>
        <v>4.0600000392576633E-3</v>
      </c>
      <c r="D132" s="793">
        <f t="shared" si="49"/>
        <v>5.7164345828525183E-3</v>
      </c>
      <c r="E132" s="793">
        <f t="shared" si="49"/>
        <v>4.0698278957160064E-3</v>
      </c>
      <c r="F132" s="793">
        <f t="shared" si="49"/>
        <v>7.6187178207803635E-3</v>
      </c>
      <c r="G132" s="793">
        <f t="shared" si="49"/>
        <v>4.0698278957160064E-3</v>
      </c>
      <c r="H132" s="793">
        <f t="shared" si="49"/>
        <v>5.7303176771681362E-3</v>
      </c>
      <c r="I132" s="793">
        <f t="shared" si="49"/>
        <v>2.279103621600963E-4</v>
      </c>
      <c r="J132" s="793">
        <f t="shared" si="49"/>
        <v>3.8419175335559093E-3</v>
      </c>
      <c r="K132" s="793">
        <f t="shared" si="49"/>
        <v>2.279103621600963E-4</v>
      </c>
      <c r="L132" s="793">
        <f t="shared" si="49"/>
        <v>8.5782281649101188E-3</v>
      </c>
      <c r="M132" s="793">
        <f t="shared" si="49"/>
        <v>4.0702442630216017E-3</v>
      </c>
      <c r="N132" s="793">
        <f t="shared" si="49"/>
        <v>1.0484949221543645E-2</v>
      </c>
      <c r="O132" s="793">
        <f t="shared" si="49"/>
        <v>4.0702442630216017E-3</v>
      </c>
      <c r="P132" s="793">
        <f t="shared" si="49"/>
        <v>1.430519718568563E-2</v>
      </c>
      <c r="Q132" s="794">
        <f t="shared" si="49"/>
        <v>3.6712243391279057E-3</v>
      </c>
    </row>
    <row r="133" spans="1:17" ht="13.9" x14ac:dyDescent="0.25">
      <c r="A133" s="791">
        <v>2024</v>
      </c>
      <c r="B133" s="792">
        <f t="shared" si="49"/>
        <v>2.338945300935339E-3</v>
      </c>
      <c r="C133" s="793">
        <f t="shared" si="49"/>
        <v>4.0606689252349641E-3</v>
      </c>
      <c r="D133" s="793">
        <f t="shared" si="49"/>
        <v>5.7172253397386316E-3</v>
      </c>
      <c r="E133" s="793">
        <f t="shared" si="49"/>
        <v>4.0739898189503746E-3</v>
      </c>
      <c r="F133" s="793">
        <f t="shared" si="49"/>
        <v>7.6265089410751004E-3</v>
      </c>
      <c r="G133" s="793">
        <f t="shared" si="49"/>
        <v>4.0739898189503746E-3</v>
      </c>
      <c r="H133" s="793">
        <f t="shared" si="49"/>
        <v>5.7361776650821268E-3</v>
      </c>
      <c r="I133" s="793">
        <f t="shared" si="49"/>
        <v>2.2814342986122091E-4</v>
      </c>
      <c r="J133" s="793">
        <f t="shared" si="49"/>
        <v>3.8458463890891532E-3</v>
      </c>
      <c r="K133" s="793">
        <f t="shared" si="49"/>
        <v>2.2814342986122091E-4</v>
      </c>
      <c r="L133" s="793">
        <f t="shared" si="49"/>
        <v>8.5808213734187063E-3</v>
      </c>
      <c r="M133" s="793">
        <f t="shared" si="49"/>
        <v>4.0767701783964768E-3</v>
      </c>
      <c r="N133" s="793">
        <f t="shared" si="49"/>
        <v>1.0501759979549325E-2</v>
      </c>
      <c r="O133" s="793">
        <f t="shared" si="49"/>
        <v>4.0767701783964768E-3</v>
      </c>
      <c r="P133" s="793">
        <f t="shared" si="49"/>
        <v>1.431622048310211E-2</v>
      </c>
      <c r="Q133" s="794">
        <f t="shared" si="49"/>
        <v>3.6799952244998156E-3</v>
      </c>
    </row>
    <row r="134" spans="1:17" ht="13.9" x14ac:dyDescent="0.25">
      <c r="A134" s="791">
        <v>2025</v>
      </c>
      <c r="B134" s="792">
        <f t="shared" si="49"/>
        <v>2.3394588350257399E-3</v>
      </c>
      <c r="C134" s="793">
        <f t="shared" si="49"/>
        <v>4.0615604774752439E-3</v>
      </c>
      <c r="D134" s="793">
        <f t="shared" si="49"/>
        <v>5.7182438545946195E-3</v>
      </c>
      <c r="E134" s="793">
        <f t="shared" si="49"/>
        <v>4.0793428808226697E-3</v>
      </c>
      <c r="F134" s="793">
        <f t="shared" si="49"/>
        <v>7.6365298729000374E-3</v>
      </c>
      <c r="G134" s="793">
        <f t="shared" si="49"/>
        <v>4.0793428808226697E-3</v>
      </c>
      <c r="H134" s="793">
        <f t="shared" si="49"/>
        <v>5.7437147761983188E-3</v>
      </c>
      <c r="I134" s="793">
        <f t="shared" si="49"/>
        <v>2.2844320132606944E-4</v>
      </c>
      <c r="J134" s="793">
        <f t="shared" si="49"/>
        <v>3.8508996794965997E-3</v>
      </c>
      <c r="K134" s="793">
        <f t="shared" si="49"/>
        <v>2.2844320132606944E-4</v>
      </c>
      <c r="L134" s="793">
        <f t="shared" si="49"/>
        <v>8.5841871195650437E-3</v>
      </c>
      <c r="M134" s="793">
        <f t="shared" si="49"/>
        <v>4.0860452616774704E-3</v>
      </c>
      <c r="N134" s="793">
        <f t="shared" si="49"/>
        <v>1.0525652594081163E-2</v>
      </c>
      <c r="O134" s="793">
        <f t="shared" si="49"/>
        <v>4.0860452616774704E-3</v>
      </c>
      <c r="P134" s="793">
        <f t="shared" si="49"/>
        <v>1.4331987064868925E-2</v>
      </c>
      <c r="Q134" s="794">
        <f t="shared" si="49"/>
        <v>3.6919499623658623E-3</v>
      </c>
    </row>
    <row r="135" spans="1:17" ht="13.9" x14ac:dyDescent="0.25">
      <c r="A135" s="791">
        <v>2026</v>
      </c>
      <c r="B135" s="792">
        <f t="shared" si="49"/>
        <v>2.3401324837225112E-3</v>
      </c>
      <c r="C135" s="793">
        <f t="shared" si="49"/>
        <v>4.0627300064626937E-3</v>
      </c>
      <c r="D135" s="793">
        <f t="shared" si="49"/>
        <v>5.7195394750180189E-3</v>
      </c>
      <c r="E135" s="793">
        <f t="shared" si="49"/>
        <v>4.0861436104100918E-3</v>
      </c>
      <c r="F135" s="793">
        <f t="shared" si="49"/>
        <v>7.649260838687692E-3</v>
      </c>
      <c r="G135" s="793">
        <f t="shared" si="49"/>
        <v>4.0861436104100918E-3</v>
      </c>
      <c r="H135" s="793">
        <f t="shared" si="49"/>
        <v>5.7532902034574092E-3</v>
      </c>
      <c r="I135" s="793">
        <f t="shared" si="49"/>
        <v>2.288240421829651E-4</v>
      </c>
      <c r="J135" s="793">
        <f t="shared" si="49"/>
        <v>3.8573195682271265E-3</v>
      </c>
      <c r="K135" s="793">
        <f t="shared" si="49"/>
        <v>2.288240421829651E-4</v>
      </c>
      <c r="L135" s="793">
        <f t="shared" si="49"/>
        <v>8.5884982197862482E-3</v>
      </c>
      <c r="M135" s="793">
        <f t="shared" si="49"/>
        <v>4.0989203923998425E-3</v>
      </c>
      <c r="N135" s="793">
        <f t="shared" si="49"/>
        <v>1.0558818930821993E-2</v>
      </c>
      <c r="O135" s="793">
        <f t="shared" si="49"/>
        <v>4.0989203923998425E-3</v>
      </c>
      <c r="P135" s="793">
        <f t="shared" si="49"/>
        <v>1.4353994122583192E-2</v>
      </c>
      <c r="Q135" s="794">
        <f t="shared" si="49"/>
        <v>3.7079463611493662E-3</v>
      </c>
    </row>
    <row r="136" spans="1:17" ht="13.9" x14ac:dyDescent="0.25">
      <c r="A136" s="791">
        <v>2027</v>
      </c>
      <c r="B136" s="792">
        <f t="shared" si="49"/>
        <v>2.341003639752644E-3</v>
      </c>
      <c r="C136" s="793">
        <f t="shared" si="49"/>
        <v>4.0642424301261179E-3</v>
      </c>
      <c r="D136" s="793">
        <f t="shared" si="49"/>
        <v>5.721169079560497E-3</v>
      </c>
      <c r="E136" s="793">
        <f t="shared" si="49"/>
        <v>4.0946874621393351E-3</v>
      </c>
      <c r="F136" s="793">
        <f t="shared" si="49"/>
        <v>7.6652549291248359E-3</v>
      </c>
      <c r="G136" s="793">
        <f t="shared" si="49"/>
        <v>4.0946874621393351E-3</v>
      </c>
      <c r="H136" s="793">
        <f t="shared" si="49"/>
        <v>5.7653199466921844E-3</v>
      </c>
      <c r="I136" s="793">
        <f t="shared" si="49"/>
        <v>2.2930249787980273E-4</v>
      </c>
      <c r="J136" s="793">
        <f t="shared" si="49"/>
        <v>3.8653849642595324E-3</v>
      </c>
      <c r="K136" s="793">
        <f t="shared" si="49"/>
        <v>2.2930249787980273E-4</v>
      </c>
      <c r="L136" s="793">
        <f t="shared" si="49"/>
        <v>8.5939546762467765E-3</v>
      </c>
      <c r="M136" s="793">
        <f t="shared" si="49"/>
        <v>4.1164281115690909E-3</v>
      </c>
      <c r="N136" s="793">
        <f t="shared" si="49"/>
        <v>1.0603918815401977E-2</v>
      </c>
      <c r="O136" s="793">
        <f t="shared" si="49"/>
        <v>4.1164281115690909E-3</v>
      </c>
      <c r="P136" s="793">
        <f t="shared" si="49"/>
        <v>1.438406439821281E-2</v>
      </c>
      <c r="Q136" s="794">
        <f t="shared" si="49"/>
        <v>3.7290030784008833E-3</v>
      </c>
    </row>
    <row r="137" spans="1:17" ht="13.9" x14ac:dyDescent="0.25">
      <c r="A137" s="791">
        <v>2028</v>
      </c>
      <c r="B137" s="792">
        <f t="shared" si="49"/>
        <v>2.3421158229757454E-3</v>
      </c>
      <c r="C137" s="793">
        <f t="shared" si="49"/>
        <v>4.0661733037773359E-3</v>
      </c>
      <c r="D137" s="793">
        <f t="shared" si="49"/>
        <v>5.723197791679035E-3</v>
      </c>
      <c r="E137" s="793">
        <f t="shared" si="49"/>
        <v>4.1053124859117881E-3</v>
      </c>
      <c r="F137" s="793">
        <f t="shared" si="49"/>
        <v>7.685144973626868E-3</v>
      </c>
      <c r="G137" s="793">
        <f t="shared" si="49"/>
        <v>4.1053124859117881E-3</v>
      </c>
      <c r="H137" s="793">
        <f t="shared" si="49"/>
        <v>5.7802799801637975E-3</v>
      </c>
      <c r="I137" s="793">
        <f t="shared" si="49"/>
        <v>2.2989749921106012E-4</v>
      </c>
      <c r="J137" s="793">
        <f t="shared" si="49"/>
        <v>3.8754149867007278E-3</v>
      </c>
      <c r="K137" s="793">
        <f t="shared" si="49"/>
        <v>2.2989749921106012E-4</v>
      </c>
      <c r="L137" s="793">
        <f t="shared" si="49"/>
        <v>8.6007863295922641E-3</v>
      </c>
      <c r="M137" s="793">
        <f t="shared" si="49"/>
        <v>4.1398062712484952E-3</v>
      </c>
      <c r="N137" s="793">
        <f t="shared" si="49"/>
        <v>1.0664140954736123E-2</v>
      </c>
      <c r="O137" s="793">
        <f t="shared" si="49"/>
        <v>4.1398062712484952E-3</v>
      </c>
      <c r="P137" s="793">
        <f t="shared" si="49"/>
        <v>1.4424389297631438E-2</v>
      </c>
      <c r="Q137" s="794">
        <f t="shared" si="49"/>
        <v>3.7563181568439664E-3</v>
      </c>
    </row>
    <row r="138" spans="1:17" ht="13.9" x14ac:dyDescent="0.25">
      <c r="A138" s="791">
        <v>2029</v>
      </c>
      <c r="B138" s="792">
        <f t="shared" si="49"/>
        <v>2.3435193018920171E-3</v>
      </c>
      <c r="C138" s="793">
        <f t="shared" si="49"/>
        <v>4.0686098991180855E-3</v>
      </c>
      <c r="D138" s="793">
        <f t="shared" si="49"/>
        <v>5.725699723944969E-3</v>
      </c>
      <c r="E138" s="793">
        <f t="shared" si="49"/>
        <v>4.118403151963543E-3</v>
      </c>
      <c r="F138" s="793">
        <f t="shared" si="49"/>
        <v>7.7096507004757522E-3</v>
      </c>
      <c r="G138" s="793">
        <f t="shared" si="49"/>
        <v>4.118403151963543E-3</v>
      </c>
      <c r="H138" s="793">
        <f t="shared" si="49"/>
        <v>5.7987116379646679E-3</v>
      </c>
      <c r="I138" s="793">
        <f t="shared" si="49"/>
        <v>2.3063057650995835E-4</v>
      </c>
      <c r="J138" s="793">
        <f t="shared" si="49"/>
        <v>3.8877725754535844E-3</v>
      </c>
      <c r="K138" s="793">
        <f t="shared" si="49"/>
        <v>2.3063057650995835E-4</v>
      </c>
      <c r="L138" s="793">
        <f t="shared" si="49"/>
        <v>8.6092556272687037E-3</v>
      </c>
      <c r="M138" s="793">
        <f t="shared" si="49"/>
        <v>4.1705230377987561E-3</v>
      </c>
      <c r="N138" s="793">
        <f t="shared" si="49"/>
        <v>1.0743267345369595E-2</v>
      </c>
      <c r="O138" s="793">
        <f t="shared" si="49"/>
        <v>4.1705230377987561E-3</v>
      </c>
      <c r="P138" s="793">
        <f t="shared" si="49"/>
        <v>1.4477574511886592E-2</v>
      </c>
      <c r="Q138" s="794">
        <f t="shared" si="49"/>
        <v>3.791288506134968E-3</v>
      </c>
    </row>
    <row r="139" spans="1:17" ht="13.9" x14ac:dyDescent="0.25">
      <c r="A139" s="791">
        <v>2030</v>
      </c>
      <c r="B139" s="792">
        <f t="shared" si="49"/>
        <v>2.3452717432441467E-3</v>
      </c>
      <c r="C139" s="793">
        <f t="shared" si="49"/>
        <v>4.0716523320210888E-3</v>
      </c>
      <c r="D139" s="793">
        <f t="shared" si="49"/>
        <v>5.7287587523485962E-3</v>
      </c>
      <c r="E139" s="793">
        <f t="shared" si="49"/>
        <v>4.1343943296341806E-3</v>
      </c>
      <c r="F139" s="793">
        <f t="shared" si="49"/>
        <v>7.7395861850751866E-3</v>
      </c>
      <c r="G139" s="793">
        <f t="shared" si="49"/>
        <v>4.1343943296341806E-3</v>
      </c>
      <c r="H139" s="793">
        <f t="shared" si="49"/>
        <v>5.8212272161249261E-3</v>
      </c>
      <c r="I139" s="793">
        <f t="shared" si="49"/>
        <v>2.3152608245951409E-4</v>
      </c>
      <c r="J139" s="793">
        <f t="shared" si="49"/>
        <v>3.9028682471746665E-3</v>
      </c>
      <c r="K139" s="793">
        <f t="shared" si="49"/>
        <v>2.3152608245951409E-4</v>
      </c>
      <c r="L139" s="793">
        <f t="shared" si="49"/>
        <v>8.6196605067703786E-3</v>
      </c>
      <c r="M139" s="793">
        <f t="shared" si="49"/>
        <v>4.2103032391077062E-3</v>
      </c>
      <c r="N139" s="793">
        <f t="shared" si="49"/>
        <v>1.084574114394145E-2</v>
      </c>
      <c r="O139" s="793">
        <f t="shared" si="49"/>
        <v>4.2103032391077062E-3</v>
      </c>
      <c r="P139" s="793">
        <f t="shared" si="49"/>
        <v>1.4546688128027837E-2</v>
      </c>
      <c r="Q139" s="794">
        <f t="shared" si="49"/>
        <v>3.8355303242823824E-3</v>
      </c>
    </row>
    <row r="140" spans="1:17" ht="13.9" x14ac:dyDescent="0.25">
      <c r="A140" s="791">
        <v>2031</v>
      </c>
      <c r="B140" s="792">
        <f t="shared" si="49"/>
        <v>2.3474388895528297E-3</v>
      </c>
      <c r="C140" s="793">
        <f t="shared" si="49"/>
        <v>4.0754147388069968E-3</v>
      </c>
      <c r="D140" s="793">
        <f t="shared" si="49"/>
        <v>5.7324693205449348E-3</v>
      </c>
      <c r="E140" s="793">
        <f t="shared" si="49"/>
        <v>4.1537754192586826E-3</v>
      </c>
      <c r="F140" s="793">
        <f t="shared" si="49"/>
        <v>7.7758675848522531E-3</v>
      </c>
      <c r="G140" s="793">
        <f t="shared" si="49"/>
        <v>4.1537754192586826E-3</v>
      </c>
      <c r="H140" s="793">
        <f t="shared" si="49"/>
        <v>5.8485157903162242E-3</v>
      </c>
      <c r="I140" s="793">
        <f t="shared" si="49"/>
        <v>2.3261142347848616E-4</v>
      </c>
      <c r="J140" s="793">
        <f t="shared" si="49"/>
        <v>3.9211639957801962E-3</v>
      </c>
      <c r="K140" s="793">
        <f t="shared" si="49"/>
        <v>2.3261142347848616E-4</v>
      </c>
      <c r="L140" s="793">
        <f t="shared" si="49"/>
        <v>8.632337393212083E-3</v>
      </c>
      <c r="M140" s="793">
        <f t="shared" si="49"/>
        <v>4.261156046769827E-3</v>
      </c>
      <c r="N140" s="793">
        <f t="shared" si="49"/>
        <v>1.0976737976479073E-2</v>
      </c>
      <c r="O140" s="793">
        <f t="shared" si="49"/>
        <v>4.261156046769827E-3</v>
      </c>
      <c r="P140" s="793">
        <f t="shared" si="49"/>
        <v>1.4635311212508535E-2</v>
      </c>
      <c r="Q140" s="794">
        <f t="shared" si="49"/>
        <v>3.8909004530226173E-3</v>
      </c>
    </row>
    <row r="141" spans="1:17" ht="13.9" x14ac:dyDescent="0.25">
      <c r="A141" s="791">
        <v>2032</v>
      </c>
      <c r="B141" s="792">
        <f t="shared" si="49"/>
        <v>2.3500952644339552E-3</v>
      </c>
      <c r="C141" s="793">
        <f t="shared" si="49"/>
        <v>4.080026500753395E-3</v>
      </c>
      <c r="D141" s="793">
        <f t="shared" si="49"/>
        <v>5.7369372738935573E-3</v>
      </c>
      <c r="E141" s="793">
        <f t="shared" si="49"/>
        <v>4.1770946364334356E-3</v>
      </c>
      <c r="F141" s="793">
        <f t="shared" si="49"/>
        <v>7.8195211594033909E-3</v>
      </c>
      <c r="G141" s="793">
        <f t="shared" si="49"/>
        <v>4.1770946364334356E-3</v>
      </c>
      <c r="H141" s="793">
        <f t="shared" si="49"/>
        <v>5.8813492480982773E-3</v>
      </c>
      <c r="I141" s="793">
        <f t="shared" si="49"/>
        <v>2.3391729964027236E-4</v>
      </c>
      <c r="J141" s="793">
        <f t="shared" si="49"/>
        <v>3.9431773367931628E-3</v>
      </c>
      <c r="K141" s="793">
        <f t="shared" si="49"/>
        <v>2.3391729964027236E-4</v>
      </c>
      <c r="L141" s="793">
        <f t="shared" si="49"/>
        <v>8.647664310650123E-3</v>
      </c>
      <c r="M141" s="793">
        <f t="shared" si="49"/>
        <v>4.325403984725279E-3</v>
      </c>
      <c r="N141" s="793">
        <f t="shared" si="49"/>
        <v>1.1142240664652319E-2</v>
      </c>
      <c r="O141" s="793">
        <f t="shared" si="49"/>
        <v>4.325403984725279E-3</v>
      </c>
      <c r="P141" s="793">
        <f t="shared" si="49"/>
        <v>1.4747590851221737E-2</v>
      </c>
      <c r="Q141" s="794">
        <f t="shared" si="49"/>
        <v>3.9595186617636989E-3</v>
      </c>
    </row>
    <row r="142" spans="1:17" ht="13.9" x14ac:dyDescent="0.25">
      <c r="A142" s="791">
        <v>2033</v>
      </c>
      <c r="B142" s="792">
        <f t="shared" si="49"/>
        <v>2.3533249055530535E-3</v>
      </c>
      <c r="C142" s="793">
        <f t="shared" si="49"/>
        <v>4.0856335165851626E-3</v>
      </c>
      <c r="D142" s="793">
        <f t="shared" si="49"/>
        <v>5.7422807231519617E-3</v>
      </c>
      <c r="E142" s="793">
        <f t="shared" si="49"/>
        <v>4.2049634479410106E-3</v>
      </c>
      <c r="F142" s="793">
        <f t="shared" si="49"/>
        <v>7.8716915745455727E-3</v>
      </c>
      <c r="G142" s="793">
        <f t="shared" si="49"/>
        <v>4.2049634479410106E-3</v>
      </c>
      <c r="H142" s="793">
        <f t="shared" si="49"/>
        <v>5.9205885347009433E-3</v>
      </c>
      <c r="I142" s="793">
        <f t="shared" si="49"/>
        <v>2.3547795308469655E-4</v>
      </c>
      <c r="J142" s="793">
        <f t="shared" si="49"/>
        <v>3.9694854948563139E-3</v>
      </c>
      <c r="K142" s="793">
        <f t="shared" si="49"/>
        <v>2.3547795308469655E-4</v>
      </c>
      <c r="L142" s="793">
        <f t="shared" si="49"/>
        <v>8.6660641066032326E-3</v>
      </c>
      <c r="M142" s="793">
        <f t="shared" si="49"/>
        <v>4.4057132563577401E-3</v>
      </c>
      <c r="N142" s="793">
        <f t="shared" si="49"/>
        <v>1.1349117348377536E-2</v>
      </c>
      <c r="O142" s="793">
        <f t="shared" si="49"/>
        <v>4.4057132563577401E-3</v>
      </c>
      <c r="P142" s="793">
        <f t="shared" si="49"/>
        <v>1.4888295631162325E-2</v>
      </c>
      <c r="Q142" s="794">
        <f t="shared" si="49"/>
        <v>4.043790854991635E-3</v>
      </c>
    </row>
    <row r="143" spans="1:17" ht="13.9" x14ac:dyDescent="0.25">
      <c r="A143" s="791">
        <v>2034</v>
      </c>
      <c r="B143" s="792">
        <f t="shared" si="49"/>
        <v>2.3572221250794697E-3</v>
      </c>
      <c r="C143" s="793">
        <f t="shared" si="49"/>
        <v>4.092399522707413E-3</v>
      </c>
      <c r="D143" s="793">
        <f t="shared" si="49"/>
        <v>5.7486309376881184E-3</v>
      </c>
      <c r="E143" s="793">
        <f t="shared" si="49"/>
        <v>4.2380611586491637E-3</v>
      </c>
      <c r="F143" s="793">
        <f t="shared" si="49"/>
        <v>7.9336504889912351E-3</v>
      </c>
      <c r="G143" s="793">
        <f t="shared" si="49"/>
        <v>4.2380611586491637E-3</v>
      </c>
      <c r="H143" s="793">
        <f t="shared" si="49"/>
        <v>5.9671901113780221E-3</v>
      </c>
      <c r="I143" s="793">
        <f t="shared" si="49"/>
        <v>2.3733142488435312E-4</v>
      </c>
      <c r="J143" s="793">
        <f t="shared" si="49"/>
        <v>4.0007297337648099E-3</v>
      </c>
      <c r="K143" s="793">
        <f t="shared" si="49"/>
        <v>2.3733142488435312E-4</v>
      </c>
      <c r="L143" s="793">
        <f t="shared" si="49"/>
        <v>8.6880077892487924E-3</v>
      </c>
      <c r="M143" s="793">
        <f t="shared" si="49"/>
        <v>4.5051253824891892E-3</v>
      </c>
      <c r="N143" s="793">
        <f t="shared" si="49"/>
        <v>1.160520298529215E-2</v>
      </c>
      <c r="O143" s="793">
        <f t="shared" si="49"/>
        <v>4.5051253824891892E-3</v>
      </c>
      <c r="P143" s="793">
        <f t="shared" si="49"/>
        <v>1.5062873549540211E-2</v>
      </c>
      <c r="Q143" s="794">
        <f t="shared" si="49"/>
        <v>4.1464331982903934E-3</v>
      </c>
    </row>
    <row r="144" spans="1:17" ht="13.9" x14ac:dyDescent="0.25">
      <c r="A144" s="791">
        <v>2035</v>
      </c>
      <c r="B144" s="792">
        <f t="shared" si="49"/>
        <v>2.3618922975089862E-3</v>
      </c>
      <c r="C144" s="793">
        <f t="shared" si="49"/>
        <v>4.100507460953101E-3</v>
      </c>
      <c r="D144" s="793">
        <f t="shared" si="49"/>
        <v>5.7561332680833464E-3</v>
      </c>
      <c r="E144" s="793">
        <f t="shared" si="49"/>
        <v>4.2771396487279968E-3</v>
      </c>
      <c r="F144" s="793">
        <f t="shared" si="49"/>
        <v>8.0068054224188105E-3</v>
      </c>
      <c r="G144" s="793">
        <f t="shared" si="49"/>
        <v>4.2771396487279968E-3</v>
      </c>
      <c r="H144" s="793">
        <f t="shared" si="49"/>
        <v>6.0222126254090196E-3</v>
      </c>
      <c r="I144" s="793">
        <f t="shared" si="49"/>
        <v>2.395198203287678E-4</v>
      </c>
      <c r="J144" s="793">
        <f t="shared" si="49"/>
        <v>4.0376198283992287E-3</v>
      </c>
      <c r="K144" s="793">
        <f t="shared" si="49"/>
        <v>2.395198203287678E-4</v>
      </c>
      <c r="L144" s="793">
        <f t="shared" si="49"/>
        <v>8.7140179767920944E-3</v>
      </c>
      <c r="M144" s="793">
        <f t="shared" si="49"/>
        <v>4.6270901431048938E-3</v>
      </c>
      <c r="N144" s="793">
        <f t="shared" si="49"/>
        <v>1.1919384208638206E-2</v>
      </c>
      <c r="O144" s="793">
        <f t="shared" si="49"/>
        <v>4.6270901431048938E-3</v>
      </c>
      <c r="P144" s="793">
        <f t="shared" si="49"/>
        <v>1.5277512336919282E-2</v>
      </c>
      <c r="Q144" s="794">
        <f t="shared" si="49"/>
        <v>4.270497158359348E-3</v>
      </c>
    </row>
    <row r="145" spans="1:18" ht="13.9" x14ac:dyDescent="0.25">
      <c r="A145" s="791">
        <v>2036</v>
      </c>
      <c r="B145" s="792">
        <f t="shared" si="49"/>
        <v>2.3674526747294012E-3</v>
      </c>
      <c r="C145" s="793">
        <f t="shared" si="49"/>
        <v>4.1101608936274332E-3</v>
      </c>
      <c r="D145" s="793">
        <f t="shared" si="49"/>
        <v>5.7649480980019293E-3</v>
      </c>
      <c r="E145" s="793">
        <f t="shared" si="49"/>
        <v>4.323028260555418E-3</v>
      </c>
      <c r="F145" s="793">
        <f t="shared" si="49"/>
        <v>8.0927089037597429E-3</v>
      </c>
      <c r="G145" s="793">
        <f t="shared" si="49"/>
        <v>4.323028260555418E-3</v>
      </c>
      <c r="H145" s="793">
        <f t="shared" si="49"/>
        <v>6.0868237908620285E-3</v>
      </c>
      <c r="I145" s="793">
        <f t="shared" si="49"/>
        <v>2.4208958259110339E-4</v>
      </c>
      <c r="J145" s="793">
        <f t="shared" si="49"/>
        <v>4.080938677964315E-3</v>
      </c>
      <c r="K145" s="793">
        <f t="shared" si="49"/>
        <v>2.4208958259110339E-4</v>
      </c>
      <c r="L145" s="793">
        <f t="shared" si="49"/>
        <v>8.7446724585270013E-3</v>
      </c>
      <c r="M145" s="793">
        <f t="shared" si="49"/>
        <v>4.7754998159996905E-3</v>
      </c>
      <c r="N145" s="793">
        <f t="shared" si="49"/>
        <v>1.2301687526015202E-2</v>
      </c>
      <c r="O145" s="793">
        <f t="shared" si="49"/>
        <v>4.7754998159996905E-3</v>
      </c>
      <c r="P145" s="793">
        <f t="shared" si="49"/>
        <v>1.5539202181634139E-2</v>
      </c>
      <c r="Q145" s="794">
        <f t="shared" si="49"/>
        <v>4.4193954526246153E-3</v>
      </c>
    </row>
    <row r="146" spans="1:18" ht="13.9" x14ac:dyDescent="0.25">
      <c r="A146" s="791">
        <v>2037</v>
      </c>
      <c r="B146" s="792">
        <f t="shared" si="49"/>
        <v>2.3740332282088258E-3</v>
      </c>
      <c r="C146" s="793">
        <f t="shared" si="49"/>
        <v>4.1215854656403228E-3</v>
      </c>
      <c r="D146" s="793">
        <f t="shared" si="49"/>
        <v>5.7752518252086075E-3</v>
      </c>
      <c r="E146" s="793">
        <f t="shared" si="49"/>
        <v>4.3766388347054423E-3</v>
      </c>
      <c r="F146" s="793">
        <f t="shared" si="49"/>
        <v>8.1930678985685877E-3</v>
      </c>
      <c r="G146" s="793">
        <f t="shared" si="49"/>
        <v>4.3766388347054423E-3</v>
      </c>
      <c r="H146" s="793">
        <f t="shared" si="49"/>
        <v>6.1623074792652626E-3</v>
      </c>
      <c r="I146" s="793">
        <f t="shared" si="49"/>
        <v>2.4509177474350472E-4</v>
      </c>
      <c r="J146" s="793">
        <f t="shared" si="49"/>
        <v>4.1315470599619375E-3</v>
      </c>
      <c r="K146" s="793">
        <f t="shared" si="49"/>
        <v>2.4509177474350472E-4</v>
      </c>
      <c r="L146" s="793">
        <f t="shared" si="49"/>
        <v>8.7806078671254176E-3</v>
      </c>
      <c r="M146" s="793">
        <f t="shared" si="49"/>
        <v>4.9547247058619216E-3</v>
      </c>
      <c r="N146" s="793">
        <f t="shared" si="49"/>
        <v>1.2763370842300309E-2</v>
      </c>
      <c r="O146" s="793">
        <f t="shared" si="49"/>
        <v>4.9547247058619216E-3</v>
      </c>
      <c r="P146" s="793">
        <f t="shared" si="49"/>
        <v>1.5855800843352454E-2</v>
      </c>
      <c r="Q146" s="794">
        <f t="shared" si="49"/>
        <v>4.5969289042353664E-3</v>
      </c>
    </row>
    <row r="147" spans="1:18" ht="13.9" x14ac:dyDescent="0.25">
      <c r="A147" s="791">
        <v>2038</v>
      </c>
      <c r="B147" s="792">
        <f t="shared" si="49"/>
        <v>2.3817775181913751E-3</v>
      </c>
      <c r="C147" s="793">
        <f t="shared" si="49"/>
        <v>4.1350304135266934E-3</v>
      </c>
      <c r="D147" s="793">
        <f t="shared" si="49"/>
        <v>5.7872378716196035E-3</v>
      </c>
      <c r="E147" s="793">
        <f t="shared" si="49"/>
        <v>4.4389708944364385E-3</v>
      </c>
      <c r="F147" s="793">
        <f t="shared" si="49"/>
        <v>8.3097535143850116E-3</v>
      </c>
      <c r="G147" s="793">
        <f t="shared" si="49"/>
        <v>4.4389708944364385E-3</v>
      </c>
      <c r="H147" s="793">
        <f t="shared" si="49"/>
        <v>6.2500710193665052E-3</v>
      </c>
      <c r="I147" s="793">
        <f t="shared" si="49"/>
        <v>2.4858237008844048E-4</v>
      </c>
      <c r="J147" s="793">
        <f t="shared" si="49"/>
        <v>4.1903885243479979E-3</v>
      </c>
      <c r="K147" s="793">
        <f t="shared" si="49"/>
        <v>2.4858237008844048E-4</v>
      </c>
      <c r="L147" s="793">
        <f t="shared" si="49"/>
        <v>8.8225234617106598E-3</v>
      </c>
      <c r="M147" s="793">
        <f t="shared" si="49"/>
        <v>5.1696499576085108E-3</v>
      </c>
      <c r="N147" s="793">
        <f t="shared" si="49"/>
        <v>1.3317018290799523E-2</v>
      </c>
      <c r="O147" s="793">
        <f t="shared" si="49"/>
        <v>5.1696499576085108E-3</v>
      </c>
      <c r="P147" s="793">
        <f t="shared" si="49"/>
        <v>1.623610114421227E-2</v>
      </c>
      <c r="Q147" s="794">
        <f t="shared" ref="B147:Q150" si="50">Q$4/Q125</f>
        <v>4.8073141984152721E-3</v>
      </c>
    </row>
    <row r="148" spans="1:18" ht="13.9" x14ac:dyDescent="0.25">
      <c r="A148" s="791">
        <v>2039</v>
      </c>
      <c r="B148" s="792">
        <f t="shared" si="50"/>
        <v>2.3908435897894305E-3</v>
      </c>
      <c r="C148" s="793">
        <f t="shared" si="50"/>
        <v>4.1507701211622059E-3</v>
      </c>
      <c r="D148" s="793">
        <f t="shared" si="50"/>
        <v>5.8011177222769246E-3</v>
      </c>
      <c r="E148" s="793">
        <f t="shared" si="50"/>
        <v>4.5111169781175218E-3</v>
      </c>
      <c r="F148" s="793">
        <f t="shared" si="50"/>
        <v>8.4448109830360003E-3</v>
      </c>
      <c r="G148" s="793">
        <f t="shared" si="50"/>
        <v>4.5111169781175218E-3</v>
      </c>
      <c r="H148" s="793">
        <f t="shared" si="50"/>
        <v>6.3516527051894712E-3</v>
      </c>
      <c r="I148" s="793">
        <f t="shared" si="50"/>
        <v>2.526225507745812E-4</v>
      </c>
      <c r="J148" s="793">
        <f t="shared" si="50"/>
        <v>4.2584944273429404E-3</v>
      </c>
      <c r="K148" s="793">
        <f t="shared" si="50"/>
        <v>2.526225507745812E-4</v>
      </c>
      <c r="L148" s="793">
        <f t="shared" si="50"/>
        <v>8.8711850212862473E-3</v>
      </c>
      <c r="M148" s="793">
        <f t="shared" si="50"/>
        <v>5.4257136480568655E-3</v>
      </c>
      <c r="N148" s="793">
        <f t="shared" si="50"/>
        <v>1.3976638357394485E-2</v>
      </c>
      <c r="O148" s="793">
        <f t="shared" si="50"/>
        <v>5.4257136480568655E-3</v>
      </c>
      <c r="P148" s="793">
        <f t="shared" si="50"/>
        <v>1.6689900826477633E-2</v>
      </c>
      <c r="Q148" s="794">
        <f t="shared" si="50"/>
        <v>5.0552125363042839E-3</v>
      </c>
    </row>
    <row r="149" spans="1:18" ht="13.9" x14ac:dyDescent="0.25">
      <c r="A149" s="791">
        <v>2040</v>
      </c>
      <c r="B149" s="792">
        <f t="shared" si="50"/>
        <v>2.4014048958658695E-3</v>
      </c>
      <c r="C149" s="793">
        <f t="shared" si="50"/>
        <v>4.1691057219893574E-3</v>
      </c>
      <c r="D149" s="793">
        <f t="shared" si="50"/>
        <v>5.8171219931395903E-3</v>
      </c>
      <c r="E149" s="793">
        <f t="shared" si="50"/>
        <v>4.5942681190509725E-3</v>
      </c>
      <c r="F149" s="793">
        <f t="shared" si="50"/>
        <v>8.6004699188634189E-3</v>
      </c>
      <c r="G149" s="793">
        <f t="shared" si="50"/>
        <v>4.5942681190509725E-3</v>
      </c>
      <c r="H149" s="793">
        <f t="shared" si="50"/>
        <v>6.4687295116237688E-3</v>
      </c>
      <c r="I149" s="793">
        <f t="shared" si="50"/>
        <v>2.5727901466685439E-4</v>
      </c>
      <c r="J149" s="793">
        <f t="shared" si="50"/>
        <v>4.3369891043841171E-3</v>
      </c>
      <c r="K149" s="793">
        <f t="shared" si="50"/>
        <v>2.5727901466685439E-4</v>
      </c>
      <c r="L149" s="793">
        <f t="shared" si="50"/>
        <v>8.9274288481069608E-3</v>
      </c>
      <c r="M149" s="793">
        <f t="shared" si="50"/>
        <v>5.7289461502696964E-3</v>
      </c>
      <c r="N149" s="793">
        <f t="shared" si="50"/>
        <v>1.4757765283094736E-2</v>
      </c>
      <c r="O149" s="793">
        <f t="shared" si="50"/>
        <v>5.7289461502696964E-3</v>
      </c>
      <c r="P149" s="793">
        <f t="shared" si="50"/>
        <v>1.7228074766128695E-2</v>
      </c>
      <c r="Q149" s="794">
        <f t="shared" si="50"/>
        <v>5.3457591825786955E-3</v>
      </c>
    </row>
    <row r="150" spans="1:18" ht="14.45" thickBot="1" x14ac:dyDescent="0.3">
      <c r="A150" s="795">
        <v>2041</v>
      </c>
      <c r="B150" s="796">
        <f t="shared" si="50"/>
        <v>2.4136512466035359E-3</v>
      </c>
      <c r="C150" s="797">
        <f t="shared" si="50"/>
        <v>4.1903667475755831E-3</v>
      </c>
      <c r="D150" s="797">
        <f t="shared" si="50"/>
        <v>5.8355015275890756E-3</v>
      </c>
      <c r="E150" s="797">
        <f t="shared" si="50"/>
        <v>4.6897194721668917E-3</v>
      </c>
      <c r="F150" s="797">
        <f t="shared" si="50"/>
        <v>8.7791548518964223E-3</v>
      </c>
      <c r="G150" s="797">
        <f t="shared" si="50"/>
        <v>4.6897194721668917E-3</v>
      </c>
      <c r="H150" s="797">
        <f t="shared" si="50"/>
        <v>6.6031250168109836E-3</v>
      </c>
      <c r="I150" s="797">
        <f t="shared" si="50"/>
        <v>2.6262429044134587E-4</v>
      </c>
      <c r="J150" s="797">
        <f t="shared" si="50"/>
        <v>4.4270951817255459E-3</v>
      </c>
      <c r="K150" s="797">
        <f t="shared" si="50"/>
        <v>2.6262429044134587E-4</v>
      </c>
      <c r="L150" s="797">
        <f t="shared" si="50"/>
        <v>8.9921658805933447E-3</v>
      </c>
      <c r="M150" s="797">
        <f t="shared" si="50"/>
        <v>6.0860107651398536E-3</v>
      </c>
      <c r="N150" s="797">
        <f t="shared" si="50"/>
        <v>1.5677563731000262E-2</v>
      </c>
      <c r="O150" s="797">
        <f t="shared" si="50"/>
        <v>6.0860107651398536E-3</v>
      </c>
      <c r="P150" s="797">
        <f t="shared" si="50"/>
        <v>1.7862649532237779E-2</v>
      </c>
      <c r="Q150" s="798">
        <f t="shared" si="50"/>
        <v>5.6845939032790999E-3</v>
      </c>
    </row>
    <row r="152" spans="1:18" ht="15.75" thickBot="1" x14ac:dyDescent="0.3">
      <c r="A152" s="902" t="s">
        <v>626</v>
      </c>
      <c r="B152" s="902"/>
      <c r="C152" s="902"/>
      <c r="D152" s="902"/>
      <c r="E152" s="902"/>
      <c r="F152" s="902"/>
      <c r="G152" s="902"/>
      <c r="H152" s="902"/>
      <c r="I152" s="902"/>
      <c r="J152" s="902"/>
      <c r="K152" s="902"/>
      <c r="L152" s="902"/>
      <c r="M152" s="902"/>
      <c r="N152" s="902"/>
      <c r="O152" s="902"/>
      <c r="P152" s="902"/>
      <c r="Q152" s="902"/>
      <c r="R152" s="732" t="s">
        <v>214</v>
      </c>
    </row>
    <row r="153" spans="1:18" ht="13.9" x14ac:dyDescent="0.25">
      <c r="A153" s="787">
        <v>2022</v>
      </c>
      <c r="B153" s="788">
        <f t="shared" ref="B153:B172" si="51">B9*(1-B$31/100)*B131</f>
        <v>1.6631222662155112</v>
      </c>
      <c r="C153" s="789">
        <f t="shared" ref="C153:J153" si="52">C9*(1-C$31/100)*C131</f>
        <v>2.8873650455130404</v>
      </c>
      <c r="D153" s="789">
        <f t="shared" si="52"/>
        <v>3.8950517291355298</v>
      </c>
      <c r="E153" s="789">
        <f t="shared" si="52"/>
        <v>5.244008445528153</v>
      </c>
      <c r="F153" s="789">
        <f t="shared" si="52"/>
        <v>9.8167838100287028</v>
      </c>
      <c r="G153" s="789">
        <f t="shared" si="52"/>
        <v>5.244008445528153</v>
      </c>
      <c r="H153" s="789">
        <f t="shared" si="52"/>
        <v>7.3835638913036394</v>
      </c>
      <c r="I153" s="789">
        <f t="shared" si="52"/>
        <v>0.29366447294957648</v>
      </c>
      <c r="J153" s="789">
        <f t="shared" si="52"/>
        <v>4.9503439725785761</v>
      </c>
      <c r="K153" s="789">
        <f t="shared" ref="K153:Q153" si="53">K9*(1-K$31/100)*K131</f>
        <v>0.29366447294957648</v>
      </c>
      <c r="L153" s="789">
        <f t="shared" si="53"/>
        <v>7.6204352248395848</v>
      </c>
      <c r="M153" s="789">
        <f t="shared" si="53"/>
        <v>5.8478869534685343</v>
      </c>
      <c r="N153" s="789">
        <f t="shared" si="53"/>
        <v>15.064156792134941</v>
      </c>
      <c r="O153" s="789">
        <f t="shared" si="53"/>
        <v>5.8478869534685343</v>
      </c>
      <c r="P153" s="789">
        <f t="shared" si="53"/>
        <v>18.433745031642285</v>
      </c>
      <c r="Q153" s="790">
        <f t="shared" si="53"/>
        <v>6.3711017313239138</v>
      </c>
      <c r="R153" s="800">
        <f>SUM(B153:Q153)</f>
        <v>100.85678923860826</v>
      </c>
    </row>
    <row r="154" spans="1:18" ht="13.9" x14ac:dyDescent="0.25">
      <c r="A154" s="791">
        <v>2023</v>
      </c>
      <c r="B154" s="792">
        <f t="shared" si="51"/>
        <v>1.7743676473043946</v>
      </c>
      <c r="C154" s="793">
        <f t="shared" ref="C154:Q154" si="54">C10*(1-C$31/100)*C132</f>
        <v>3.080499387681241</v>
      </c>
      <c r="D154" s="793">
        <f t="shared" si="54"/>
        <v>4.1209024745338692</v>
      </c>
      <c r="E154" s="793">
        <f t="shared" si="54"/>
        <v>5.5499429048300026</v>
      </c>
      <c r="F154" s="793">
        <f t="shared" si="54"/>
        <v>10.389493117841765</v>
      </c>
      <c r="G154" s="793">
        <f t="shared" si="54"/>
        <v>5.5499429048300026</v>
      </c>
      <c r="H154" s="793">
        <f t="shared" si="54"/>
        <v>7.8143196100006431</v>
      </c>
      <c r="I154" s="793">
        <f t="shared" si="54"/>
        <v>0.3107968026704801</v>
      </c>
      <c r="J154" s="793">
        <f t="shared" si="54"/>
        <v>5.2391461021595216</v>
      </c>
      <c r="K154" s="793">
        <f t="shared" si="54"/>
        <v>0.3107968026704801</v>
      </c>
      <c r="L154" s="793">
        <f t="shared" si="54"/>
        <v>8.0782303343190804</v>
      </c>
      <c r="M154" s="793">
        <f t="shared" si="54"/>
        <v>6.3474088252175394</v>
      </c>
      <c r="N154" s="793">
        <f t="shared" si="54"/>
        <v>16.350925133760381</v>
      </c>
      <c r="O154" s="793">
        <f t="shared" si="54"/>
        <v>6.3474088252175394</v>
      </c>
      <c r="P154" s="793">
        <f t="shared" si="54"/>
        <v>20.029723001583754</v>
      </c>
      <c r="Q154" s="794">
        <f t="shared" si="54"/>
        <v>6.8461339276257736</v>
      </c>
      <c r="R154" s="802">
        <f t="shared" ref="R154:R172" si="55">SUM(B154:Q154)</f>
        <v>108.14003780224647</v>
      </c>
    </row>
    <row r="155" spans="1:18" ht="13.9" x14ac:dyDescent="0.25">
      <c r="A155" s="791">
        <v>2024</v>
      </c>
      <c r="B155" s="792">
        <f t="shared" si="51"/>
        <v>1.8857217148538854</v>
      </c>
      <c r="C155" s="793">
        <f t="shared" ref="C155:Q155" si="56">C11*(1-C$31/100)*C133</f>
        <v>3.2738224216213294</v>
      </c>
      <c r="D155" s="793">
        <f t="shared" si="56"/>
        <v>4.3469418337718553</v>
      </c>
      <c r="E155" s="793">
        <f t="shared" si="56"/>
        <v>5.8577455212796066</v>
      </c>
      <c r="F155" s="793">
        <f t="shared" si="56"/>
        <v>10.965699615835423</v>
      </c>
      <c r="G155" s="793">
        <f t="shared" si="56"/>
        <v>5.8577455212796066</v>
      </c>
      <c r="H155" s="793">
        <f t="shared" si="56"/>
        <v>8.2477056939616844</v>
      </c>
      <c r="I155" s="793">
        <f t="shared" si="56"/>
        <v>0.32803374919165784</v>
      </c>
      <c r="J155" s="793">
        <f t="shared" si="56"/>
        <v>5.5297117720879481</v>
      </c>
      <c r="K155" s="793">
        <f t="shared" si="56"/>
        <v>0.32803374919165784</v>
      </c>
      <c r="L155" s="793">
        <f t="shared" si="56"/>
        <v>8.5368559544343725</v>
      </c>
      <c r="M155" s="793">
        <f t="shared" si="56"/>
        <v>6.8514714578574782</v>
      </c>
      <c r="N155" s="793">
        <f t="shared" si="56"/>
        <v>17.649390475440864</v>
      </c>
      <c r="O155" s="793">
        <f t="shared" si="56"/>
        <v>6.8514714578574782</v>
      </c>
      <c r="P155" s="793">
        <f t="shared" si="56"/>
        <v>21.632698262607821</v>
      </c>
      <c r="Q155" s="794">
        <f t="shared" si="56"/>
        <v>7.3276762172493397</v>
      </c>
      <c r="R155" s="802">
        <f t="shared" si="55"/>
        <v>115.47072541852201</v>
      </c>
    </row>
    <row r="156" spans="1:18" ht="13.9" x14ac:dyDescent="0.25">
      <c r="A156" s="791">
        <v>2025</v>
      </c>
      <c r="B156" s="792">
        <f t="shared" si="51"/>
        <v>1.9972218646380717</v>
      </c>
      <c r="C156" s="793">
        <f t="shared" ref="C156:Q156" si="57">C12*(1-C$31/100)*C134</f>
        <v>3.4673990705522089</v>
      </c>
      <c r="D156" s="793">
        <f t="shared" si="57"/>
        <v>4.5732257147526223</v>
      </c>
      <c r="E156" s="793">
        <f t="shared" si="57"/>
        <v>6.1679664358038764</v>
      </c>
      <c r="F156" s="793">
        <f t="shared" si="57"/>
        <v>11.546433167824857</v>
      </c>
      <c r="G156" s="793">
        <f t="shared" si="57"/>
        <v>6.1679664358038764</v>
      </c>
      <c r="H156" s="793">
        <f t="shared" si="57"/>
        <v>8.6844967416118575</v>
      </c>
      <c r="I156" s="793">
        <f t="shared" si="57"/>
        <v>0.345406120405017</v>
      </c>
      <c r="J156" s="793">
        <f t="shared" si="57"/>
        <v>5.8225603153988583</v>
      </c>
      <c r="K156" s="793">
        <f t="shared" si="57"/>
        <v>0.345406120405017</v>
      </c>
      <c r="L156" s="793">
        <f t="shared" si="57"/>
        <v>8.9965669507957262</v>
      </c>
      <c r="M156" s="793">
        <f t="shared" si="57"/>
        <v>7.3620686095797243</v>
      </c>
      <c r="N156" s="793">
        <f t="shared" si="57"/>
        <v>18.964688738277367</v>
      </c>
      <c r="O156" s="793">
        <f t="shared" si="57"/>
        <v>7.3620686095797243</v>
      </c>
      <c r="P156" s="793">
        <f t="shared" si="57"/>
        <v>23.245811678770679</v>
      </c>
      <c r="Q156" s="794">
        <f t="shared" si="57"/>
        <v>7.8181781694101451</v>
      </c>
      <c r="R156" s="802">
        <f t="shared" si="55"/>
        <v>122.86746474360962</v>
      </c>
    </row>
    <row r="157" spans="1:18" ht="13.9" x14ac:dyDescent="0.25">
      <c r="A157" s="791">
        <v>2026</v>
      </c>
      <c r="B157" s="792">
        <f t="shared" si="51"/>
        <v>2.1089150778439709</v>
      </c>
      <c r="C157" s="793">
        <f t="shared" ref="C157:Q157" si="58">C13*(1-C$31/100)*C135</f>
        <v>3.6613108990346719</v>
      </c>
      <c r="D157" s="793">
        <f t="shared" si="58"/>
        <v>4.7998224760154518</v>
      </c>
      <c r="E157" s="793">
        <f t="shared" si="58"/>
        <v>6.4812775490880705</v>
      </c>
      <c r="F157" s="793">
        <f t="shared" si="58"/>
        <v>12.132951571892868</v>
      </c>
      <c r="G157" s="793">
        <f t="shared" si="58"/>
        <v>6.4812775490880705</v>
      </c>
      <c r="H157" s="793">
        <f t="shared" si="58"/>
        <v>9.1256387891160031</v>
      </c>
      <c r="I157" s="793">
        <f t="shared" si="58"/>
        <v>0.36295154274893188</v>
      </c>
      <c r="J157" s="793">
        <f t="shared" si="58"/>
        <v>6.1183260063391387</v>
      </c>
      <c r="K157" s="793">
        <f t="shared" si="58"/>
        <v>0.36295154274893188</v>
      </c>
      <c r="L157" s="793">
        <f t="shared" si="58"/>
        <v>9.4576768409397189</v>
      </c>
      <c r="M157" s="793">
        <f t="shared" si="58"/>
        <v>7.8818355958108803</v>
      </c>
      <c r="N157" s="793">
        <f t="shared" si="58"/>
        <v>20.303608494808827</v>
      </c>
      <c r="O157" s="793">
        <f t="shared" si="58"/>
        <v>7.8818355958108803</v>
      </c>
      <c r="P157" s="793">
        <f t="shared" si="58"/>
        <v>24.873235613247054</v>
      </c>
      <c r="Q157" s="794">
        <f t="shared" si="58"/>
        <v>8.3207721460707589</v>
      </c>
      <c r="R157" s="802">
        <f t="shared" si="55"/>
        <v>130.35438729060425</v>
      </c>
    </row>
    <row r="158" spans="1:18" ht="13.9" x14ac:dyDescent="0.25">
      <c r="A158" s="791">
        <v>2027</v>
      </c>
      <c r="B158" s="792">
        <f t="shared" si="51"/>
        <v>2.2208596366390019</v>
      </c>
      <c r="C158" s="793">
        <f t="shared" ref="C158:Q158" si="59">C14*(1-C$31/100)*C136</f>
        <v>3.8556590913871562</v>
      </c>
      <c r="D158" s="793">
        <f t="shared" si="59"/>
        <v>5.0268148775072072</v>
      </c>
      <c r="E158" s="793">
        <f t="shared" si="59"/>
        <v>6.7984914871391808</v>
      </c>
      <c r="F158" s="793">
        <f t="shared" si="59"/>
        <v>12.726776063924547</v>
      </c>
      <c r="G158" s="793">
        <f t="shared" si="59"/>
        <v>6.7984914871391808</v>
      </c>
      <c r="H158" s="793">
        <f t="shared" si="59"/>
        <v>9.5722760138919671</v>
      </c>
      <c r="I158" s="793">
        <f t="shared" si="59"/>
        <v>0.38071552327979408</v>
      </c>
      <c r="J158" s="793">
        <f t="shared" si="59"/>
        <v>6.4177759638593868</v>
      </c>
      <c r="K158" s="793">
        <f t="shared" si="59"/>
        <v>0.38071552327979408</v>
      </c>
      <c r="L158" s="793">
        <f t="shared" si="59"/>
        <v>9.9205672745466682</v>
      </c>
      <c r="M158" s="793">
        <f t="shared" si="59"/>
        <v>8.4141913810761348</v>
      </c>
      <c r="N158" s="793">
        <f t="shared" si="59"/>
        <v>21.674956997652121</v>
      </c>
      <c r="O158" s="793">
        <f t="shared" si="59"/>
        <v>8.4141913810761348</v>
      </c>
      <c r="P158" s="793">
        <f t="shared" si="59"/>
        <v>26.520406758519005</v>
      </c>
      <c r="Q158" s="794">
        <f t="shared" si="59"/>
        <v>8.8394055340293782</v>
      </c>
      <c r="R158" s="802">
        <f t="shared" si="55"/>
        <v>137.96229499494666</v>
      </c>
    </row>
    <row r="159" spans="1:18" ht="13.9" x14ac:dyDescent="0.25">
      <c r="A159" s="791">
        <v>2028</v>
      </c>
      <c r="B159" s="792">
        <f t="shared" si="51"/>
        <v>2.3331270289856723</v>
      </c>
      <c r="C159" s="793">
        <f t="shared" ref="C159:Q159" si="60">C15*(1-C$31/100)*C137</f>
        <v>4.0505677586556814</v>
      </c>
      <c r="D159" s="793">
        <f t="shared" si="60"/>
        <v>5.254302221025501</v>
      </c>
      <c r="E159" s="793">
        <f t="shared" si="60"/>
        <v>7.1205824005642784</v>
      </c>
      <c r="F159" s="793">
        <f t="shared" si="60"/>
        <v>13.329730253856329</v>
      </c>
      <c r="G159" s="793">
        <f t="shared" si="60"/>
        <v>7.1205824005642784</v>
      </c>
      <c r="H159" s="793">
        <f t="shared" si="60"/>
        <v>10.025780019994503</v>
      </c>
      <c r="I159" s="793">
        <f t="shared" si="60"/>
        <v>0.39875261443159954</v>
      </c>
      <c r="J159" s="793">
        <f t="shared" si="60"/>
        <v>6.7218297861326786</v>
      </c>
      <c r="K159" s="793">
        <f t="shared" si="60"/>
        <v>0.39875261443159954</v>
      </c>
      <c r="L159" s="793">
        <f t="shared" si="60"/>
        <v>10.385698463113249</v>
      </c>
      <c r="M159" s="793">
        <f t="shared" si="60"/>
        <v>8.963499823125618</v>
      </c>
      <c r="N159" s="793">
        <f t="shared" si="60"/>
        <v>23.08997554437159</v>
      </c>
      <c r="O159" s="793">
        <f t="shared" si="60"/>
        <v>8.963499823125618</v>
      </c>
      <c r="P159" s="793">
        <f t="shared" si="60"/>
        <v>28.194290910342456</v>
      </c>
      <c r="Q159" s="794">
        <f t="shared" si="60"/>
        <v>9.3789886910400888</v>
      </c>
      <c r="R159" s="802">
        <f t="shared" si="55"/>
        <v>145.72996035376073</v>
      </c>
    </row>
    <row r="160" spans="1:18" ht="13.9" x14ac:dyDescent="0.25">
      <c r="A160" s="791">
        <v>2029</v>
      </c>
      <c r="B160" s="792">
        <f t="shared" si="51"/>
        <v>2.4458040519699118</v>
      </c>
      <c r="C160" s="793">
        <f t="shared" ref="C160:Q160" si="61">C16*(1-C$31/100)*C138</f>
        <v>4.2461875902255413</v>
      </c>
      <c r="D160" s="793">
        <f t="shared" si="61"/>
        <v>5.4824026885698665</v>
      </c>
      <c r="E160" s="793">
        <f t="shared" si="61"/>
        <v>7.4487086767673416</v>
      </c>
      <c r="F160" s="793">
        <f t="shared" si="61"/>
        <v>13.943982642908464</v>
      </c>
      <c r="G160" s="793">
        <f t="shared" si="61"/>
        <v>7.4487086767673416</v>
      </c>
      <c r="H160" s="793">
        <f t="shared" si="61"/>
        <v>10.487781816888416</v>
      </c>
      <c r="I160" s="793">
        <f t="shared" si="61"/>
        <v>0.41712768589897103</v>
      </c>
      <c r="J160" s="793">
        <f t="shared" si="61"/>
        <v>7.0315809908683704</v>
      </c>
      <c r="K160" s="793">
        <f t="shared" si="61"/>
        <v>0.41712768589897103</v>
      </c>
      <c r="L160" s="793">
        <f t="shared" si="61"/>
        <v>10.853620601490066</v>
      </c>
      <c r="M160" s="793">
        <f t="shared" si="61"/>
        <v>9.5352512023378093</v>
      </c>
      <c r="N160" s="793">
        <f t="shared" si="61"/>
        <v>24.562807097222194</v>
      </c>
      <c r="O160" s="793">
        <f t="shared" si="61"/>
        <v>9.5352512023378093</v>
      </c>
      <c r="P160" s="793">
        <f t="shared" si="61"/>
        <v>29.903681606911707</v>
      </c>
      <c r="Q160" s="794">
        <f t="shared" si="61"/>
        <v>9.9455594315836535</v>
      </c>
      <c r="R160" s="802">
        <f t="shared" si="55"/>
        <v>153.70558364864644</v>
      </c>
    </row>
    <row r="161" spans="1:18" ht="13.9" x14ac:dyDescent="0.25">
      <c r="A161" s="791">
        <v>2030</v>
      </c>
      <c r="B161" s="792">
        <f t="shared" si="51"/>
        <v>2.5589951228524366</v>
      </c>
      <c r="C161" s="793">
        <f t="shared" ref="C161:Q161" si="62">C17*(1-C$31/100)*C139</f>
        <v>4.4426998660632595</v>
      </c>
      <c r="D161" s="793">
        <f t="shared" si="62"/>
        <v>5.7112558867920802</v>
      </c>
      <c r="E161" s="793">
        <f t="shared" si="62"/>
        <v>7.784237643835235</v>
      </c>
      <c r="F161" s="793">
        <f t="shared" si="62"/>
        <v>14.572092869259562</v>
      </c>
      <c r="G161" s="793">
        <f t="shared" si="62"/>
        <v>7.784237643835235</v>
      </c>
      <c r="H161" s="793">
        <f t="shared" si="62"/>
        <v>10.96020660252001</v>
      </c>
      <c r="I161" s="793">
        <f t="shared" si="62"/>
        <v>0.43591730805477313</v>
      </c>
      <c r="J161" s="793">
        <f t="shared" si="62"/>
        <v>7.3483203357804614</v>
      </c>
      <c r="K161" s="793">
        <f t="shared" si="62"/>
        <v>0.43591730805477313</v>
      </c>
      <c r="L161" s="793">
        <f t="shared" si="62"/>
        <v>11.324986323454503</v>
      </c>
      <c r="M161" s="793">
        <f t="shared" si="62"/>
        <v>10.136265161068485</v>
      </c>
      <c r="N161" s="793">
        <f t="shared" si="62"/>
        <v>26.111019054912411</v>
      </c>
      <c r="O161" s="793">
        <f t="shared" si="62"/>
        <v>10.136265161068485</v>
      </c>
      <c r="P161" s="793">
        <f t="shared" si="62"/>
        <v>31.659534540266133</v>
      </c>
      <c r="Q161" s="794">
        <f t="shared" si="62"/>
        <v>10.546464872471416</v>
      </c>
      <c r="R161" s="802">
        <f t="shared" si="55"/>
        <v>161.94841570028925</v>
      </c>
    </row>
    <row r="162" spans="1:18" ht="13.9" x14ac:dyDescent="0.25">
      <c r="A162" s="791">
        <v>2031</v>
      </c>
      <c r="B162" s="792">
        <f t="shared" si="51"/>
        <v>2.6728248069986624</v>
      </c>
      <c r="C162" s="793">
        <f t="shared" ref="C162:Q162" si="63">C18*(1-C$31/100)*C140</f>
        <v>4.6403208454837896</v>
      </c>
      <c r="D162" s="793">
        <f t="shared" si="63"/>
        <v>5.9410256056937101</v>
      </c>
      <c r="E162" s="793">
        <f t="shared" si="63"/>
        <v>8.1287723444724715</v>
      </c>
      <c r="F162" s="793">
        <f t="shared" si="63"/>
        <v>15.217061828852465</v>
      </c>
      <c r="G162" s="793">
        <f t="shared" si="63"/>
        <v>8.1287723444724715</v>
      </c>
      <c r="H162" s="793">
        <f t="shared" si="63"/>
        <v>11.445311461017239</v>
      </c>
      <c r="I162" s="793">
        <f t="shared" si="63"/>
        <v>0.45521125129045831</v>
      </c>
      <c r="J162" s="793">
        <f t="shared" si="63"/>
        <v>7.6735610931820126</v>
      </c>
      <c r="K162" s="793">
        <f t="shared" si="63"/>
        <v>0.45521125129045831</v>
      </c>
      <c r="L162" s="793">
        <f t="shared" si="63"/>
        <v>11.800564233262365</v>
      </c>
      <c r="M162" s="793">
        <f t="shared" si="63"/>
        <v>10.774916169821802</v>
      </c>
      <c r="N162" s="793">
        <f t="shared" si="63"/>
        <v>27.756184053460959</v>
      </c>
      <c r="O162" s="793">
        <f t="shared" si="63"/>
        <v>10.774916169821802</v>
      </c>
      <c r="P162" s="793">
        <f t="shared" si="63"/>
        <v>33.475339633575409</v>
      </c>
      <c r="Q162" s="794">
        <f t="shared" si="63"/>
        <v>11.190561453352725</v>
      </c>
      <c r="R162" s="802">
        <f t="shared" si="55"/>
        <v>170.53055454604882</v>
      </c>
    </row>
    <row r="163" spans="1:18" ht="13.9" x14ac:dyDescent="0.25">
      <c r="A163" s="791">
        <v>2032</v>
      </c>
      <c r="B163" s="792">
        <f t="shared" si="51"/>
        <v>2.7874405717916479</v>
      </c>
      <c r="C163" s="793">
        <f t="shared" ref="C163:Q163" si="64">C19*(1-C$31/100)*C141</f>
        <v>4.8393065482493896</v>
      </c>
      <c r="D163" s="793">
        <f t="shared" si="64"/>
        <v>6.1719027996781577</v>
      </c>
      <c r="E163" s="793">
        <f t="shared" si="64"/>
        <v>8.4841804579526787</v>
      </c>
      <c r="F163" s="793">
        <f t="shared" si="64"/>
        <v>15.882385817287414</v>
      </c>
      <c r="G163" s="793">
        <f t="shared" si="64"/>
        <v>8.4841804579526787</v>
      </c>
      <c r="H163" s="793">
        <f t="shared" si="64"/>
        <v>11.945726084797373</v>
      </c>
      <c r="I163" s="793">
        <f t="shared" si="64"/>
        <v>0.47511410564534995</v>
      </c>
      <c r="J163" s="793">
        <f t="shared" si="64"/>
        <v>8.0090663523073289</v>
      </c>
      <c r="K163" s="793">
        <f t="shared" si="64"/>
        <v>0.47511410564534995</v>
      </c>
      <c r="L163" s="793">
        <f t="shared" si="64"/>
        <v>12.281253554905891</v>
      </c>
      <c r="M163" s="793">
        <f t="shared" si="64"/>
        <v>11.461382629815827</v>
      </c>
      <c r="N163" s="793">
        <f t="shared" si="64"/>
        <v>29.524521654405572</v>
      </c>
      <c r="O163" s="793">
        <f t="shared" si="64"/>
        <v>11.461382629815827</v>
      </c>
      <c r="P163" s="793">
        <f t="shared" si="64"/>
        <v>35.367532665381397</v>
      </c>
      <c r="Q163" s="794">
        <f t="shared" si="64"/>
        <v>11.888433942373602</v>
      </c>
      <c r="R163" s="802">
        <f t="shared" si="55"/>
        <v>179.53892437800548</v>
      </c>
    </row>
    <row r="164" spans="1:18" ht="13.9" x14ac:dyDescent="0.25">
      <c r="A164" s="791">
        <v>2033</v>
      </c>
      <c r="B164" s="792">
        <f t="shared" si="51"/>
        <v>2.9030157755841919</v>
      </c>
      <c r="C164" s="793">
        <f t="shared" ref="C164:Q164" si="65">C20*(1-C$31/100)*C142</f>
        <v>5.0399579437225555</v>
      </c>
      <c r="D164" s="793">
        <f t="shared" si="65"/>
        <v>6.4041087990253489</v>
      </c>
      <c r="E164" s="793">
        <f t="shared" si="65"/>
        <v>8.85262544768125</v>
      </c>
      <c r="F164" s="793">
        <f t="shared" si="65"/>
        <v>16.572114838059303</v>
      </c>
      <c r="G164" s="793">
        <f t="shared" si="65"/>
        <v>8.85262544768125</v>
      </c>
      <c r="H164" s="793">
        <f t="shared" si="65"/>
        <v>12.4644966303352</v>
      </c>
      <c r="I164" s="793">
        <f t="shared" si="65"/>
        <v>0.49574702507014989</v>
      </c>
      <c r="J164" s="793">
        <f t="shared" si="65"/>
        <v>8.3568784226110999</v>
      </c>
      <c r="K164" s="793">
        <f t="shared" si="65"/>
        <v>0.49574702507014989</v>
      </c>
      <c r="L164" s="793">
        <f t="shared" si="65"/>
        <v>12.768099940600148</v>
      </c>
      <c r="M164" s="793">
        <f t="shared" si="65"/>
        <v>12.207920714642901</v>
      </c>
      <c r="N164" s="793">
        <f t="shared" si="65"/>
        <v>31.447603760920106</v>
      </c>
      <c r="O164" s="793">
        <f t="shared" si="65"/>
        <v>12.207920714642901</v>
      </c>
      <c r="P164" s="793">
        <f t="shared" si="65"/>
        <v>37.355948310071987</v>
      </c>
      <c r="Q164" s="794">
        <f t="shared" si="65"/>
        <v>12.652634232671137</v>
      </c>
      <c r="R164" s="802">
        <f t="shared" si="55"/>
        <v>189.07744502838969</v>
      </c>
    </row>
    <row r="165" spans="1:18" ht="13.9" x14ac:dyDescent="0.25">
      <c r="A165" s="791">
        <v>2034</v>
      </c>
      <c r="B165" s="792">
        <f t="shared" si="51"/>
        <v>3.0197529007000958</v>
      </c>
      <c r="C165" s="793">
        <f t="shared" ref="C165:Q165" si="66">C21*(1-C$31/100)*C143</f>
        <v>5.2426265637154446</v>
      </c>
      <c r="D165" s="793">
        <f t="shared" si="66"/>
        <v>6.6378987598200174</v>
      </c>
      <c r="E165" s="793">
        <f t="shared" si="66"/>
        <v>9.2366000116063329</v>
      </c>
      <c r="F165" s="793">
        <f t="shared" si="66"/>
        <v>17.290915221727058</v>
      </c>
      <c r="G165" s="793">
        <f t="shared" si="66"/>
        <v>9.2366000116063329</v>
      </c>
      <c r="H165" s="793">
        <f t="shared" si="66"/>
        <v>13.005132816341717</v>
      </c>
      <c r="I165" s="793">
        <f t="shared" si="66"/>
        <v>0.51724960064995462</v>
      </c>
      <c r="J165" s="793">
        <f t="shared" si="66"/>
        <v>8.7193504109563769</v>
      </c>
      <c r="K165" s="793">
        <f t="shared" si="66"/>
        <v>0.51724960064995462</v>
      </c>
      <c r="L165" s="793">
        <f t="shared" si="66"/>
        <v>13.262312479823454</v>
      </c>
      <c r="M165" s="793">
        <f t="shared" si="66"/>
        <v>13.029164047240354</v>
      </c>
      <c r="N165" s="793">
        <f t="shared" si="66"/>
        <v>33.563126585691151</v>
      </c>
      <c r="O165" s="793">
        <f t="shared" si="66"/>
        <v>13.029164047240354</v>
      </c>
      <c r="P165" s="793">
        <f t="shared" si="66"/>
        <v>39.464316452729804</v>
      </c>
      <c r="Q165" s="794">
        <f t="shared" si="66"/>
        <v>13.497940731059536</v>
      </c>
      <c r="R165" s="802">
        <f t="shared" si="55"/>
        <v>199.26940024155797</v>
      </c>
    </row>
    <row r="166" spans="1:18" ht="13.9" x14ac:dyDescent="0.25">
      <c r="A166" s="791">
        <v>2035</v>
      </c>
      <c r="B166" s="792">
        <f t="shared" si="51"/>
        <v>3.1378870394507268</v>
      </c>
      <c r="C166" s="793">
        <f t="shared" ref="C166:Q166" si="67">C22*(1-C$31/100)*C144</f>
        <v>5.4477205546019567</v>
      </c>
      <c r="D166" s="793">
        <f t="shared" si="67"/>
        <v>6.8735653603287181</v>
      </c>
      <c r="E166" s="793">
        <f t="shared" si="67"/>
        <v>9.6389619123734125</v>
      </c>
      <c r="F166" s="793">
        <f t="shared" si="67"/>
        <v>18.04413669996303</v>
      </c>
      <c r="G166" s="793">
        <f t="shared" si="67"/>
        <v>9.6389619123734125</v>
      </c>
      <c r="H166" s="793">
        <f t="shared" si="67"/>
        <v>13.571658372621766</v>
      </c>
      <c r="I166" s="793">
        <f t="shared" si="67"/>
        <v>0.53978186709291109</v>
      </c>
      <c r="J166" s="793">
        <f t="shared" si="67"/>
        <v>9.0991800452805016</v>
      </c>
      <c r="K166" s="793">
        <f t="shared" si="67"/>
        <v>0.53978186709291109</v>
      </c>
      <c r="L166" s="793">
        <f t="shared" si="67"/>
        <v>13.765281950049662</v>
      </c>
      <c r="M166" s="793">
        <f t="shared" si="67"/>
        <v>13.942450302248933</v>
      </c>
      <c r="N166" s="793">
        <f t="shared" si="67"/>
        <v>35.915751978593249</v>
      </c>
      <c r="O166" s="793">
        <f t="shared" si="67"/>
        <v>13.942450302248933</v>
      </c>
      <c r="P166" s="793">
        <f t="shared" si="67"/>
        <v>41.720803625971179</v>
      </c>
      <c r="Q166" s="794">
        <f t="shared" si="67"/>
        <v>14.441639136147476</v>
      </c>
      <c r="R166" s="802">
        <f t="shared" si="55"/>
        <v>210.26001292643875</v>
      </c>
    </row>
    <row r="167" spans="1:18" ht="13.9" x14ac:dyDescent="0.25">
      <c r="A167" s="791">
        <v>2036</v>
      </c>
      <c r="B167" s="792">
        <f t="shared" si="51"/>
        <v>3.2576896420910693</v>
      </c>
      <c r="C167" s="793">
        <f t="shared" ref="C167:Q167" si="68">C23*(1-C$31/100)*C145</f>
        <v>5.6557111841858845</v>
      </c>
      <c r="D167" s="793">
        <f t="shared" si="68"/>
        <v>7.1114427517865666</v>
      </c>
      <c r="E167" s="793">
        <f t="shared" si="68"/>
        <v>10.062972263790479</v>
      </c>
      <c r="F167" s="793">
        <f t="shared" si="68"/>
        <v>18.837884077815776</v>
      </c>
      <c r="G167" s="793">
        <f t="shared" si="68"/>
        <v>10.062972263790479</v>
      </c>
      <c r="H167" s="793">
        <f t="shared" si="68"/>
        <v>14.168664947416994</v>
      </c>
      <c r="I167" s="793">
        <f t="shared" si="68"/>
        <v>0.56352644677226682</v>
      </c>
      <c r="J167" s="793">
        <f t="shared" si="68"/>
        <v>9.4994458170182128</v>
      </c>
      <c r="K167" s="793">
        <f t="shared" si="68"/>
        <v>0.56352644677226682</v>
      </c>
      <c r="L167" s="793">
        <f t="shared" si="68"/>
        <v>14.278600350130144</v>
      </c>
      <c r="M167" s="793">
        <f t="shared" si="68"/>
        <v>14.96817581801208</v>
      </c>
      <c r="N167" s="793">
        <f t="shared" si="68"/>
        <v>38.558020907199122</v>
      </c>
      <c r="O167" s="793">
        <f t="shared" si="68"/>
        <v>14.96817581801208</v>
      </c>
      <c r="P167" s="793">
        <f t="shared" si="68"/>
        <v>44.158601406406007</v>
      </c>
      <c r="Q167" s="794">
        <f t="shared" si="68"/>
        <v>15.503825399204027</v>
      </c>
      <c r="R167" s="802">
        <f t="shared" si="55"/>
        <v>222.21923554040347</v>
      </c>
    </row>
    <row r="168" spans="1:18" ht="13.9" x14ac:dyDescent="0.25">
      <c r="A168" s="791">
        <v>2037</v>
      </c>
      <c r="B168" s="792">
        <f t="shared" si="51"/>
        <v>3.3794725355992732</v>
      </c>
      <c r="C168" s="793">
        <f t="shared" ref="C168:Q168" si="69">C24*(1-C$31/100)*C146</f>
        <v>5.8671398187487389</v>
      </c>
      <c r="D168" s="793">
        <f t="shared" si="69"/>
        <v>7.3519107715216787</v>
      </c>
      <c r="E168" s="793">
        <f t="shared" si="69"/>
        <v>10.512336349855696</v>
      </c>
      <c r="F168" s="793">
        <f t="shared" si="69"/>
        <v>19.679093646929864</v>
      </c>
      <c r="G168" s="793">
        <f t="shared" si="69"/>
        <v>10.512336349855696</v>
      </c>
      <c r="H168" s="793">
        <f t="shared" si="69"/>
        <v>14.80136958059682</v>
      </c>
      <c r="I168" s="793">
        <f t="shared" si="69"/>
        <v>0.58869083559191882</v>
      </c>
      <c r="J168" s="793">
        <f t="shared" si="69"/>
        <v>9.9236455142637769</v>
      </c>
      <c r="K168" s="793">
        <f t="shared" si="69"/>
        <v>0.58869083559191882</v>
      </c>
      <c r="L168" s="793">
        <f t="shared" si="69"/>
        <v>14.804081757110636</v>
      </c>
      <c r="M168" s="793">
        <f t="shared" si="69"/>
        <v>16.13017929692915</v>
      </c>
      <c r="N168" s="793">
        <f t="shared" si="69"/>
        <v>41.551341868889487</v>
      </c>
      <c r="O168" s="793">
        <f t="shared" si="69"/>
        <v>16.13017929692915</v>
      </c>
      <c r="P168" s="793">
        <f t="shared" si="69"/>
        <v>46.816563598857933</v>
      </c>
      <c r="Q168" s="794">
        <f t="shared" si="69"/>
        <v>16.707731657344677</v>
      </c>
      <c r="R168" s="802">
        <f t="shared" si="55"/>
        <v>235.34476371461642</v>
      </c>
    </row>
    <row r="169" spans="1:18" ht="13.9" x14ac:dyDescent="0.25">
      <c r="A169" s="791">
        <v>2038</v>
      </c>
      <c r="B169" s="792">
        <f t="shared" si="51"/>
        <v>3.5035922221252838</v>
      </c>
      <c r="C169" s="793">
        <f t="shared" ref="C169:Q169" si="70">C25*(1-C$31/100)*C147</f>
        <v>6.0826253856341737</v>
      </c>
      <c r="D169" s="793">
        <f t="shared" si="70"/>
        <v>7.5953994263137652</v>
      </c>
      <c r="E169" s="793">
        <f t="shared" si="70"/>
        <v>10.991247052296176</v>
      </c>
      <c r="F169" s="793">
        <f t="shared" si="70"/>
        <v>20.575614481898437</v>
      </c>
      <c r="G169" s="793">
        <f t="shared" si="70"/>
        <v>10.991247052296176</v>
      </c>
      <c r="H169" s="793">
        <f t="shared" si="70"/>
        <v>15.475675849633015</v>
      </c>
      <c r="I169" s="793">
        <f t="shared" si="70"/>
        <v>0.61550983492858569</v>
      </c>
      <c r="J169" s="793">
        <f t="shared" si="70"/>
        <v>10.37573721736759</v>
      </c>
      <c r="K169" s="793">
        <f t="shared" si="70"/>
        <v>0.61550983492858569</v>
      </c>
      <c r="L169" s="793">
        <f t="shared" si="70"/>
        <v>15.343784547102102</v>
      </c>
      <c r="M169" s="793">
        <f t="shared" si="70"/>
        <v>17.456155667595148</v>
      </c>
      <c r="N169" s="793">
        <f t="shared" si="70"/>
        <v>44.967056999725102</v>
      </c>
      <c r="O169" s="793">
        <f t="shared" si="70"/>
        <v>17.456155667595148</v>
      </c>
      <c r="P169" s="793">
        <f t="shared" si="70"/>
        <v>49.739894027441728</v>
      </c>
      <c r="Q169" s="794">
        <f t="shared" si="70"/>
        <v>18.080075925026026</v>
      </c>
      <c r="R169" s="802">
        <f t="shared" si="55"/>
        <v>249.86528119190706</v>
      </c>
    </row>
    <row r="170" spans="1:18" ht="13.9" x14ac:dyDescent="0.25">
      <c r="A170" s="791">
        <v>2039</v>
      </c>
      <c r="B170" s="792">
        <f t="shared" si="51"/>
        <v>3.6304544659171123</v>
      </c>
      <c r="C170" s="793">
        <f t="shared" ref="C170:Q170" si="71">C26*(1-C$31/100)*C148</f>
        <v>6.3028723366616539</v>
      </c>
      <c r="D170" s="793">
        <f t="shared" si="71"/>
        <v>7.8423936538527546</v>
      </c>
      <c r="E170" s="793">
        <f t="shared" si="71"/>
        <v>11.504430962274428</v>
      </c>
      <c r="F170" s="793">
        <f t="shared" si="71"/>
        <v>21.536294761377729</v>
      </c>
      <c r="G170" s="793">
        <f t="shared" si="71"/>
        <v>11.504430962274428</v>
      </c>
      <c r="H170" s="793">
        <f t="shared" si="71"/>
        <v>16.198238794882396</v>
      </c>
      <c r="I170" s="793">
        <f t="shared" si="71"/>
        <v>0.6442481338873679</v>
      </c>
      <c r="J170" s="793">
        <f t="shared" si="71"/>
        <v>10.860182828387059</v>
      </c>
      <c r="K170" s="793">
        <f t="shared" si="71"/>
        <v>0.6442481338873679</v>
      </c>
      <c r="L170" s="793">
        <f t="shared" si="71"/>
        <v>15.900035020664992</v>
      </c>
      <c r="M170" s="793">
        <f t="shared" si="71"/>
        <v>18.97810117711597</v>
      </c>
      <c r="N170" s="793">
        <f t="shared" si="71"/>
        <v>48.88758863225074</v>
      </c>
      <c r="O170" s="793">
        <f t="shared" si="71"/>
        <v>18.97810117711597</v>
      </c>
      <c r="P170" s="793">
        <f t="shared" si="71"/>
        <v>52.980886743962095</v>
      </c>
      <c r="Q170" s="794">
        <f t="shared" si="71"/>
        <v>19.651436326404184</v>
      </c>
      <c r="R170" s="802">
        <f t="shared" si="55"/>
        <v>266.04394411091624</v>
      </c>
    </row>
    <row r="171" spans="1:18" ht="13.9" x14ac:dyDescent="0.25">
      <c r="A171" s="791">
        <v>2040</v>
      </c>
      <c r="B171" s="792">
        <f t="shared" si="51"/>
        <v>3.7605191774978808</v>
      </c>
      <c r="C171" s="793">
        <f t="shared" ref="C171:Q171" si="72">C27*(1-C$31/100)*C149</f>
        <v>6.5286791276004879</v>
      </c>
      <c r="D171" s="793">
        <f t="shared" si="72"/>
        <v>8.0934383701339723</v>
      </c>
      <c r="E171" s="793">
        <f t="shared" si="72"/>
        <v>12.057197251637373</v>
      </c>
      <c r="F171" s="793">
        <f t="shared" si="72"/>
        <v>22.571073255065158</v>
      </c>
      <c r="G171" s="793">
        <f t="shared" si="72"/>
        <v>12.057197251637373</v>
      </c>
      <c r="H171" s="793">
        <f t="shared" si="72"/>
        <v>16.97653373030542</v>
      </c>
      <c r="I171" s="793">
        <f t="shared" si="72"/>
        <v>0.67520304609169268</v>
      </c>
      <c r="J171" s="793">
        <f t="shared" si="72"/>
        <v>11.381994205545677</v>
      </c>
      <c r="K171" s="793">
        <f t="shared" si="72"/>
        <v>0.67520304609169268</v>
      </c>
      <c r="L171" s="793">
        <f t="shared" si="72"/>
        <v>16.475452473012329</v>
      </c>
      <c r="M171" s="793">
        <f t="shared" si="72"/>
        <v>20.732790777162226</v>
      </c>
      <c r="N171" s="793">
        <f t="shared" si="72"/>
        <v>53.407669041969889</v>
      </c>
      <c r="O171" s="793">
        <f t="shared" si="72"/>
        <v>20.732790777162226</v>
      </c>
      <c r="P171" s="793">
        <f t="shared" si="72"/>
        <v>56.599720455842402</v>
      </c>
      <c r="Q171" s="794">
        <f t="shared" si="72"/>
        <v>21.456650647816367</v>
      </c>
      <c r="R171" s="802">
        <f t="shared" si="55"/>
        <v>284.18211263457221</v>
      </c>
    </row>
    <row r="172" spans="1:18" ht="14.45" thickBot="1" x14ac:dyDescent="0.3">
      <c r="A172" s="795">
        <v>2041</v>
      </c>
      <c r="B172" s="796">
        <f t="shared" si="51"/>
        <v>3.8943056038324753</v>
      </c>
      <c r="C172" s="797">
        <f t="shared" ref="C172:Q172" si="73">C28*(1-C$31/100)*C150</f>
        <v>6.7609472288758248</v>
      </c>
      <c r="D172" s="797">
        <f t="shared" si="73"/>
        <v>8.349143810598072</v>
      </c>
      <c r="E172" s="797">
        <f t="shared" si="73"/>
        <v>12.655489378810687</v>
      </c>
      <c r="F172" s="797">
        <f t="shared" si="73"/>
        <v>23.691076117133608</v>
      </c>
      <c r="G172" s="797">
        <f t="shared" si="73"/>
        <v>12.655489378810687</v>
      </c>
      <c r="H172" s="797">
        <f t="shared" si="73"/>
        <v>17.818929045365447</v>
      </c>
      <c r="I172" s="797">
        <f t="shared" si="73"/>
        <v>0.70870740521339826</v>
      </c>
      <c r="J172" s="797">
        <f t="shared" si="73"/>
        <v>11.94678197359729</v>
      </c>
      <c r="K172" s="797">
        <f t="shared" si="73"/>
        <v>0.70870740521339826</v>
      </c>
      <c r="L172" s="797">
        <f t="shared" si="73"/>
        <v>17.072975749188554</v>
      </c>
      <c r="M172" s="797">
        <f t="shared" si="73"/>
        <v>22.762288862699567</v>
      </c>
      <c r="N172" s="797">
        <f t="shared" si="73"/>
        <v>58.635656110314081</v>
      </c>
      <c r="O172" s="797">
        <f t="shared" si="73"/>
        <v>22.762288862699567</v>
      </c>
      <c r="P172" s="797">
        <f t="shared" si="73"/>
        <v>60.665308967881266</v>
      </c>
      <c r="Q172" s="798">
        <f t="shared" si="73"/>
        <v>23.535241986478066</v>
      </c>
      <c r="R172" s="804">
        <f t="shared" si="55"/>
        <v>304.62333788671202</v>
      </c>
    </row>
    <row r="173" spans="1:18" ht="13.9" x14ac:dyDescent="0.25">
      <c r="A173" s="805"/>
      <c r="B173" s="806"/>
      <c r="C173" s="806"/>
      <c r="D173" s="806"/>
      <c r="E173" s="806"/>
      <c r="F173" s="806"/>
      <c r="G173" s="806"/>
      <c r="H173" s="806"/>
      <c r="I173" s="806"/>
      <c r="J173" s="806"/>
      <c r="K173" s="806"/>
      <c r="L173" s="806"/>
      <c r="M173" s="806"/>
      <c r="N173" s="806"/>
      <c r="O173" s="806"/>
      <c r="P173" s="806"/>
      <c r="Q173" s="806"/>
    </row>
    <row r="174" spans="1:18" ht="15.75" thickBot="1" x14ac:dyDescent="0.3">
      <c r="A174" s="902" t="s">
        <v>627</v>
      </c>
      <c r="B174" s="902"/>
      <c r="C174" s="902"/>
      <c r="D174" s="902"/>
      <c r="E174" s="902"/>
      <c r="F174" s="902"/>
      <c r="G174" s="902"/>
      <c r="H174" s="902"/>
      <c r="I174" s="902"/>
      <c r="J174" s="902"/>
      <c r="K174" s="902"/>
      <c r="L174" s="902"/>
      <c r="M174" s="902"/>
      <c r="N174" s="902"/>
      <c r="O174" s="902"/>
      <c r="P174" s="902"/>
      <c r="Q174" s="902"/>
      <c r="R174" s="732" t="s">
        <v>214</v>
      </c>
    </row>
    <row r="175" spans="1:18" ht="13.9" x14ac:dyDescent="0.25">
      <c r="A175" s="787">
        <v>2022</v>
      </c>
      <c r="B175" s="788">
        <f t="shared" ref="B175:B194" si="74">B9*B$31/100*B131</f>
        <v>1.063307678400081</v>
      </c>
      <c r="C175" s="789">
        <f t="shared" ref="C175:J175" si="75">C9*C$31/100*C131</f>
        <v>1.8460202750001407</v>
      </c>
      <c r="D175" s="789">
        <f t="shared" si="75"/>
        <v>2.7067308626196054</v>
      </c>
      <c r="E175" s="789">
        <f t="shared" si="75"/>
        <v>2.0393366177053931</v>
      </c>
      <c r="F175" s="789">
        <f t="shared" si="75"/>
        <v>3.8176381483444954</v>
      </c>
      <c r="G175" s="789">
        <f t="shared" si="75"/>
        <v>2.0393366177053931</v>
      </c>
      <c r="H175" s="789">
        <f t="shared" si="75"/>
        <v>2.8713859577291929</v>
      </c>
      <c r="I175" s="789">
        <f t="shared" si="75"/>
        <v>0.11420285059150198</v>
      </c>
      <c r="J175" s="789">
        <f t="shared" si="75"/>
        <v>1.9251337671138908</v>
      </c>
      <c r="K175" s="789">
        <f t="shared" ref="K175:Q175" si="76">K9*K$31/100*K131</f>
        <v>0.11420285059150198</v>
      </c>
      <c r="L175" s="789">
        <f t="shared" si="76"/>
        <v>4.1033112749136222</v>
      </c>
      <c r="M175" s="789">
        <f t="shared" si="76"/>
        <v>1.6494040125167662</v>
      </c>
      <c r="N175" s="789">
        <f t="shared" si="76"/>
        <v>4.2488647362431893</v>
      </c>
      <c r="O175" s="789">
        <f t="shared" si="76"/>
        <v>1.6494040125167662</v>
      </c>
      <c r="P175" s="789">
        <f t="shared" si="76"/>
        <v>4.900109438790988</v>
      </c>
      <c r="Q175" s="790">
        <f t="shared" si="76"/>
        <v>1.3985345263881763</v>
      </c>
      <c r="R175" s="800">
        <f>SUM(B175:Q175)</f>
        <v>36.486923627170704</v>
      </c>
    </row>
    <row r="176" spans="1:18" ht="13.9" x14ac:dyDescent="0.25">
      <c r="A176" s="791">
        <v>2023</v>
      </c>
      <c r="B176" s="792">
        <f t="shared" si="74"/>
        <v>1.1344317745060883</v>
      </c>
      <c r="C176" s="793">
        <f t="shared" ref="C176:Q176" si="77">C10*C$31/100*C132</f>
        <v>1.9694996085175147</v>
      </c>
      <c r="D176" s="793">
        <f t="shared" si="77"/>
        <v>2.8636779907777732</v>
      </c>
      <c r="E176" s="793">
        <f t="shared" si="77"/>
        <v>2.1583111296561128</v>
      </c>
      <c r="F176" s="793">
        <f t="shared" si="77"/>
        <v>4.0403584347162429</v>
      </c>
      <c r="G176" s="793">
        <f t="shared" si="77"/>
        <v>2.1583111296561128</v>
      </c>
      <c r="H176" s="793">
        <f t="shared" si="77"/>
        <v>3.0389020705558063</v>
      </c>
      <c r="I176" s="793">
        <f t="shared" si="77"/>
        <v>0.12086542326074227</v>
      </c>
      <c r="J176" s="793">
        <f t="shared" si="77"/>
        <v>2.0374457063953701</v>
      </c>
      <c r="K176" s="793">
        <f t="shared" si="77"/>
        <v>0.12086542326074227</v>
      </c>
      <c r="L176" s="793">
        <f t="shared" si="77"/>
        <v>4.34981633386412</v>
      </c>
      <c r="M176" s="793">
        <f t="shared" si="77"/>
        <v>1.7902947968562288</v>
      </c>
      <c r="N176" s="793">
        <f t="shared" si="77"/>
        <v>4.6117993967016453</v>
      </c>
      <c r="O176" s="793">
        <f t="shared" si="77"/>
        <v>1.7902947968562288</v>
      </c>
      <c r="P176" s="793">
        <f t="shared" si="77"/>
        <v>5.3243567472564406</v>
      </c>
      <c r="Q176" s="794">
        <f t="shared" si="77"/>
        <v>1.502809886551999</v>
      </c>
      <c r="R176" s="802">
        <f t="shared" ref="R176:R194" si="78">SUM(B176:Q176)</f>
        <v>39.012040649389171</v>
      </c>
    </row>
    <row r="177" spans="1:18" ht="13.9" x14ac:dyDescent="0.25">
      <c r="A177" s="791">
        <v>2024</v>
      </c>
      <c r="B177" s="792">
        <f t="shared" si="74"/>
        <v>1.2056253586770742</v>
      </c>
      <c r="C177" s="793">
        <f t="shared" ref="C177:Q177" si="79">C11*C$31/100*C133</f>
        <v>2.0930995810365873</v>
      </c>
      <c r="D177" s="793">
        <f t="shared" si="79"/>
        <v>3.0207561895702715</v>
      </c>
      <c r="E177" s="793">
        <f t="shared" si="79"/>
        <v>2.2780121471642913</v>
      </c>
      <c r="F177" s="793">
        <f t="shared" si="79"/>
        <v>4.2644387394915526</v>
      </c>
      <c r="G177" s="793">
        <f t="shared" si="79"/>
        <v>2.2780121471642913</v>
      </c>
      <c r="H177" s="793">
        <f t="shared" si="79"/>
        <v>3.207441103207322</v>
      </c>
      <c r="I177" s="793">
        <f t="shared" si="79"/>
        <v>0.12756868024120027</v>
      </c>
      <c r="J177" s="793">
        <f t="shared" si="79"/>
        <v>2.150443466923091</v>
      </c>
      <c r="K177" s="793">
        <f t="shared" si="79"/>
        <v>0.12756868024120027</v>
      </c>
      <c r="L177" s="793">
        <f t="shared" si="79"/>
        <v>4.5967685908492779</v>
      </c>
      <c r="M177" s="793">
        <f t="shared" si="79"/>
        <v>1.9324663086264682</v>
      </c>
      <c r="N177" s="793">
        <f t="shared" si="79"/>
        <v>4.9780332110217822</v>
      </c>
      <c r="O177" s="793">
        <f t="shared" si="79"/>
        <v>1.9324663086264682</v>
      </c>
      <c r="P177" s="793">
        <f t="shared" si="79"/>
        <v>5.7504640951235979</v>
      </c>
      <c r="Q177" s="794">
        <f t="shared" si="79"/>
        <v>1.6085142915913182</v>
      </c>
      <c r="R177" s="802">
        <f t="shared" si="78"/>
        <v>41.551678899555789</v>
      </c>
    </row>
    <row r="178" spans="1:18" ht="13.9" x14ac:dyDescent="0.25">
      <c r="A178" s="791">
        <v>2025</v>
      </c>
      <c r="B178" s="792">
        <f t="shared" si="74"/>
        <v>1.276912339686636</v>
      </c>
      <c r="C178" s="793">
        <f t="shared" ref="C178:Q178" si="80">C12*C$31/100*C134</f>
        <v>2.2168617008448548</v>
      </c>
      <c r="D178" s="793">
        <f t="shared" si="80"/>
        <v>3.1780043102518225</v>
      </c>
      <c r="E178" s="793">
        <f t="shared" si="80"/>
        <v>2.39865361392373</v>
      </c>
      <c r="F178" s="793">
        <f t="shared" si="80"/>
        <v>4.4902795652652223</v>
      </c>
      <c r="G178" s="793">
        <f t="shared" si="80"/>
        <v>2.39865361392373</v>
      </c>
      <c r="H178" s="793">
        <f t="shared" si="80"/>
        <v>3.3773042884046114</v>
      </c>
      <c r="I178" s="793">
        <f t="shared" si="80"/>
        <v>0.13432460237972885</v>
      </c>
      <c r="J178" s="793">
        <f t="shared" si="80"/>
        <v>2.2643290115440005</v>
      </c>
      <c r="K178" s="793">
        <f t="shared" si="80"/>
        <v>0.13432460237972885</v>
      </c>
      <c r="L178" s="793">
        <f t="shared" si="80"/>
        <v>4.8443052811976983</v>
      </c>
      <c r="M178" s="793">
        <f t="shared" si="80"/>
        <v>2.0764808898814606</v>
      </c>
      <c r="N178" s="793">
        <f t="shared" si="80"/>
        <v>5.3490147723346411</v>
      </c>
      <c r="O178" s="793">
        <f t="shared" si="80"/>
        <v>2.0764808898814606</v>
      </c>
      <c r="P178" s="793">
        <f t="shared" si="80"/>
        <v>6.1792663956225846</v>
      </c>
      <c r="Q178" s="794">
        <f t="shared" si="80"/>
        <v>1.7161854518217388</v>
      </c>
      <c r="R178" s="802">
        <f t="shared" si="78"/>
        <v>44.111381329343644</v>
      </c>
    </row>
    <row r="179" spans="1:18" ht="13.9" x14ac:dyDescent="0.25">
      <c r="A179" s="791">
        <v>2026</v>
      </c>
      <c r="B179" s="792">
        <f t="shared" si="74"/>
        <v>1.3483227546871288</v>
      </c>
      <c r="C179" s="793">
        <f t="shared" ref="C179:Q179" si="81">C13*C$31/100*C135</f>
        <v>2.3408381157762657</v>
      </c>
      <c r="D179" s="793">
        <f t="shared" si="81"/>
        <v>3.3354698562141265</v>
      </c>
      <c r="E179" s="793">
        <f t="shared" si="81"/>
        <v>2.520496824645361</v>
      </c>
      <c r="F179" s="793">
        <f t="shared" si="81"/>
        <v>4.7183700557361163</v>
      </c>
      <c r="G179" s="793">
        <f t="shared" si="81"/>
        <v>2.520496824645361</v>
      </c>
      <c r="H179" s="793">
        <f t="shared" si="81"/>
        <v>3.5488595291006684</v>
      </c>
      <c r="I179" s="793">
        <f t="shared" si="81"/>
        <v>0.14114782218014021</v>
      </c>
      <c r="J179" s="793">
        <f t="shared" si="81"/>
        <v>2.3793490024652209</v>
      </c>
      <c r="K179" s="793">
        <f t="shared" si="81"/>
        <v>0.14114782218014021</v>
      </c>
      <c r="L179" s="793">
        <f t="shared" si="81"/>
        <v>5.0925952220444639</v>
      </c>
      <c r="M179" s="793">
        <f t="shared" si="81"/>
        <v>2.2230818347158889</v>
      </c>
      <c r="N179" s="793">
        <f t="shared" si="81"/>
        <v>5.7266588062281292</v>
      </c>
      <c r="O179" s="793">
        <f t="shared" si="81"/>
        <v>2.2230818347158889</v>
      </c>
      <c r="P179" s="793">
        <f t="shared" si="81"/>
        <v>6.6118727579517484</v>
      </c>
      <c r="Q179" s="794">
        <f t="shared" si="81"/>
        <v>1.8265109588935808</v>
      </c>
      <c r="R179" s="802">
        <f t="shared" si="78"/>
        <v>46.698300022180227</v>
      </c>
    </row>
    <row r="180" spans="1:18" ht="13.9" x14ac:dyDescent="0.25">
      <c r="A180" s="791">
        <v>2027</v>
      </c>
      <c r="B180" s="792">
        <f t="shared" si="74"/>
        <v>1.4198938660478866</v>
      </c>
      <c r="C180" s="793">
        <f t="shared" ref="C180:Q180" si="82">C14*C$31/100*C136</f>
        <v>2.4650935174442474</v>
      </c>
      <c r="D180" s="793">
        <f t="shared" si="82"/>
        <v>3.4932103386067026</v>
      </c>
      <c r="E180" s="793">
        <f t="shared" si="82"/>
        <v>2.6438578005541258</v>
      </c>
      <c r="F180" s="793">
        <f t="shared" si="82"/>
        <v>4.9493018026373239</v>
      </c>
      <c r="G180" s="793">
        <f t="shared" si="82"/>
        <v>2.6438578005541258</v>
      </c>
      <c r="H180" s="793">
        <f t="shared" si="82"/>
        <v>3.7225517831802093</v>
      </c>
      <c r="I180" s="793">
        <f t="shared" si="82"/>
        <v>0.14805603683103102</v>
      </c>
      <c r="J180" s="793">
        <f t="shared" si="82"/>
        <v>2.4958017637230947</v>
      </c>
      <c r="K180" s="793">
        <f t="shared" si="82"/>
        <v>0.14805603683103102</v>
      </c>
      <c r="L180" s="793">
        <f t="shared" si="82"/>
        <v>5.3418439170635894</v>
      </c>
      <c r="M180" s="793">
        <f t="shared" si="82"/>
        <v>2.3732334664573713</v>
      </c>
      <c r="N180" s="793">
        <f t="shared" si="82"/>
        <v>6.113449409594188</v>
      </c>
      <c r="O180" s="793">
        <f t="shared" si="82"/>
        <v>2.3732334664573713</v>
      </c>
      <c r="P180" s="793">
        <f t="shared" si="82"/>
        <v>7.049728378846825</v>
      </c>
      <c r="Q180" s="794">
        <f t="shared" si="82"/>
        <v>1.9403573123479123</v>
      </c>
      <c r="R180" s="802">
        <f t="shared" si="78"/>
        <v>49.321526697177028</v>
      </c>
    </row>
    <row r="181" spans="1:18" ht="13.9" x14ac:dyDescent="0.25">
      <c r="A181" s="791">
        <v>2028</v>
      </c>
      <c r="B181" s="792">
        <f t="shared" si="74"/>
        <v>1.4916713791875611</v>
      </c>
      <c r="C181" s="793">
        <f t="shared" ref="C181:Q181" si="83">C15*C$31/100*C137</f>
        <v>2.5897072555339604</v>
      </c>
      <c r="D181" s="793">
        <f t="shared" si="83"/>
        <v>3.6512947637634832</v>
      </c>
      <c r="E181" s="793">
        <f t="shared" si="83"/>
        <v>2.7691153779972191</v>
      </c>
      <c r="F181" s="793">
        <f t="shared" si="83"/>
        <v>5.183783987610795</v>
      </c>
      <c r="G181" s="793">
        <f t="shared" si="83"/>
        <v>2.7691153779972191</v>
      </c>
      <c r="H181" s="793">
        <f t="shared" si="83"/>
        <v>3.8989144522200845</v>
      </c>
      <c r="I181" s="793">
        <f t="shared" si="83"/>
        <v>0.15507046116784426</v>
      </c>
      <c r="J181" s="793">
        <f t="shared" si="83"/>
        <v>2.6140449168293749</v>
      </c>
      <c r="K181" s="793">
        <f t="shared" si="83"/>
        <v>0.15507046116784426</v>
      </c>
      <c r="L181" s="793">
        <f t="shared" si="83"/>
        <v>5.5922991724455953</v>
      </c>
      <c r="M181" s="793">
        <f t="shared" si="83"/>
        <v>2.52816661677902</v>
      </c>
      <c r="N181" s="793">
        <f t="shared" si="83"/>
        <v>6.5125572048227554</v>
      </c>
      <c r="O181" s="793">
        <f t="shared" si="83"/>
        <v>2.52816661677902</v>
      </c>
      <c r="P181" s="793">
        <f t="shared" si="83"/>
        <v>7.4946849255340711</v>
      </c>
      <c r="Q181" s="794">
        <f t="shared" si="83"/>
        <v>2.0588023955941659</v>
      </c>
      <c r="R181" s="802">
        <f t="shared" si="78"/>
        <v>51.992465365430014</v>
      </c>
    </row>
    <row r="182" spans="1:18" ht="13.9" x14ac:dyDescent="0.25">
      <c r="A182" s="791">
        <v>2029</v>
      </c>
      <c r="B182" s="792">
        <f t="shared" si="74"/>
        <v>1.5637107873250256</v>
      </c>
      <c r="C182" s="793">
        <f t="shared" ref="C182:Q182" si="84">C16*C$31/100*C138</f>
        <v>2.7147756724392806</v>
      </c>
      <c r="D182" s="793">
        <f t="shared" si="84"/>
        <v>3.8098052581587201</v>
      </c>
      <c r="E182" s="793">
        <f t="shared" si="84"/>
        <v>2.8967200409650777</v>
      </c>
      <c r="F182" s="793">
        <f t="shared" si="84"/>
        <v>5.4226599166866256</v>
      </c>
      <c r="G182" s="793">
        <f t="shared" si="84"/>
        <v>2.8967200409650777</v>
      </c>
      <c r="H182" s="793">
        <f t="shared" si="84"/>
        <v>4.0785818176788284</v>
      </c>
      <c r="I182" s="793">
        <f t="shared" si="84"/>
        <v>0.16221632229404431</v>
      </c>
      <c r="J182" s="793">
        <f t="shared" si="84"/>
        <v>2.734503718671033</v>
      </c>
      <c r="K182" s="793">
        <f t="shared" si="84"/>
        <v>0.16221632229404431</v>
      </c>
      <c r="L182" s="793">
        <f t="shared" si="84"/>
        <v>5.8442572469561895</v>
      </c>
      <c r="M182" s="793">
        <f t="shared" si="84"/>
        <v>2.6894298263004073</v>
      </c>
      <c r="N182" s="793">
        <f t="shared" si="84"/>
        <v>6.9279712325498481</v>
      </c>
      <c r="O182" s="793">
        <f t="shared" si="84"/>
        <v>2.6894298263004073</v>
      </c>
      <c r="P182" s="793">
        <f t="shared" si="84"/>
        <v>7.9490799208246301</v>
      </c>
      <c r="Q182" s="794">
        <f t="shared" si="84"/>
        <v>2.1831715825427533</v>
      </c>
      <c r="R182" s="802">
        <f t="shared" si="78"/>
        <v>54.725249532951992</v>
      </c>
    </row>
    <row r="183" spans="1:18" ht="13.9" x14ac:dyDescent="0.25">
      <c r="A183" s="791">
        <v>2030</v>
      </c>
      <c r="B183" s="792">
        <f t="shared" si="74"/>
        <v>1.6360788490368039</v>
      </c>
      <c r="C183" s="793">
        <f t="shared" ref="C183:Q183" si="85">C17*C$31/100*C139</f>
        <v>2.840414668466674</v>
      </c>
      <c r="D183" s="793">
        <f t="shared" si="85"/>
        <v>3.9688388365843261</v>
      </c>
      <c r="E183" s="793">
        <f t="shared" si="85"/>
        <v>3.0272035281581471</v>
      </c>
      <c r="F183" s="793">
        <f t="shared" si="85"/>
        <v>5.6669250047120521</v>
      </c>
      <c r="G183" s="793">
        <f t="shared" si="85"/>
        <v>3.0272035281581471</v>
      </c>
      <c r="H183" s="793">
        <f t="shared" si="85"/>
        <v>4.262302567646671</v>
      </c>
      <c r="I183" s="793">
        <f t="shared" si="85"/>
        <v>0.16952339757685622</v>
      </c>
      <c r="J183" s="793">
        <f t="shared" si="85"/>
        <v>2.8576801305812909</v>
      </c>
      <c r="K183" s="793">
        <f t="shared" si="85"/>
        <v>0.16952339757685622</v>
      </c>
      <c r="L183" s="793">
        <f t="shared" si="85"/>
        <v>6.0980695587831937</v>
      </c>
      <c r="M183" s="793">
        <f t="shared" si="85"/>
        <v>2.8589465838911106</v>
      </c>
      <c r="N183" s="793">
        <f t="shared" si="85"/>
        <v>7.3646464001035001</v>
      </c>
      <c r="O183" s="793">
        <f t="shared" si="85"/>
        <v>2.8589465838911106</v>
      </c>
      <c r="P183" s="793">
        <f t="shared" si="85"/>
        <v>8.4158256372859341</v>
      </c>
      <c r="Q183" s="794">
        <f t="shared" si="85"/>
        <v>2.3150776549327499</v>
      </c>
      <c r="R183" s="802">
        <f t="shared" si="78"/>
        <v>57.537206327385427</v>
      </c>
    </row>
    <row r="184" spans="1:18" ht="13.9" x14ac:dyDescent="0.25">
      <c r="A184" s="791">
        <v>2031</v>
      </c>
      <c r="B184" s="792">
        <f t="shared" si="74"/>
        <v>1.7088552044745544</v>
      </c>
      <c r="C184" s="793">
        <f t="shared" ref="C184:Q184" si="86">C18*C$31/100*C140</f>
        <v>2.966762507768324</v>
      </c>
      <c r="D184" s="793">
        <f t="shared" si="86"/>
        <v>4.1285093192108819</v>
      </c>
      <c r="E184" s="793">
        <f t="shared" si="86"/>
        <v>3.1611892450726278</v>
      </c>
      <c r="F184" s="793">
        <f t="shared" si="86"/>
        <v>5.9177462667759588</v>
      </c>
      <c r="G184" s="793">
        <f t="shared" si="86"/>
        <v>3.1611892450726278</v>
      </c>
      <c r="H184" s="793">
        <f t="shared" si="86"/>
        <v>4.4509544570622595</v>
      </c>
      <c r="I184" s="793">
        <f t="shared" si="86"/>
        <v>0.17702659772406709</v>
      </c>
      <c r="J184" s="793">
        <f t="shared" si="86"/>
        <v>2.9841626473485605</v>
      </c>
      <c r="K184" s="793">
        <f t="shared" si="86"/>
        <v>0.17702659772406709</v>
      </c>
      <c r="L184" s="793">
        <f t="shared" si="86"/>
        <v>6.3541499717566587</v>
      </c>
      <c r="M184" s="793">
        <f t="shared" si="86"/>
        <v>3.039078919693329</v>
      </c>
      <c r="N184" s="793">
        <f t="shared" si="86"/>
        <v>7.8286672971300142</v>
      </c>
      <c r="O184" s="793">
        <f t="shared" si="86"/>
        <v>3.039078919693329</v>
      </c>
      <c r="P184" s="793">
        <f t="shared" si="86"/>
        <v>8.8985080038618172</v>
      </c>
      <c r="Q184" s="794">
        <f t="shared" si="86"/>
        <v>2.4564647092725496</v>
      </c>
      <c r="R184" s="802">
        <f t="shared" si="78"/>
        <v>60.449369909641632</v>
      </c>
    </row>
    <row r="185" spans="1:18" ht="13.9" x14ac:dyDescent="0.25">
      <c r="A185" s="791">
        <v>2032</v>
      </c>
      <c r="B185" s="792">
        <f t="shared" si="74"/>
        <v>1.7821341360635126</v>
      </c>
      <c r="C185" s="793">
        <f t="shared" ref="C185:Q185" si="87">C19*C$31/100*C141</f>
        <v>3.0939828751102652</v>
      </c>
      <c r="D185" s="793">
        <f t="shared" si="87"/>
        <v>4.2889494031661766</v>
      </c>
      <c r="E185" s="793">
        <f t="shared" si="87"/>
        <v>3.2994035114260423</v>
      </c>
      <c r="F185" s="793">
        <f t="shared" si="87"/>
        <v>6.1764833733895506</v>
      </c>
      <c r="G185" s="793">
        <f t="shared" si="87"/>
        <v>3.2994035114260423</v>
      </c>
      <c r="H185" s="793">
        <f t="shared" si="87"/>
        <v>4.6455601440878675</v>
      </c>
      <c r="I185" s="793">
        <f t="shared" si="87"/>
        <v>0.18476659663985834</v>
      </c>
      <c r="J185" s="793">
        <f t="shared" si="87"/>
        <v>3.1146369147861832</v>
      </c>
      <c r="K185" s="793">
        <f t="shared" si="87"/>
        <v>0.18476659663985834</v>
      </c>
      <c r="L185" s="793">
        <f t="shared" si="87"/>
        <v>6.6129826834108636</v>
      </c>
      <c r="M185" s="793">
        <f t="shared" si="87"/>
        <v>3.2326976648198489</v>
      </c>
      <c r="N185" s="793">
        <f t="shared" si="87"/>
        <v>8.3274291845759301</v>
      </c>
      <c r="O185" s="793">
        <f t="shared" si="87"/>
        <v>3.2326976648198489</v>
      </c>
      <c r="P185" s="793">
        <f t="shared" si="87"/>
        <v>9.4014960249748007</v>
      </c>
      <c r="Q185" s="794">
        <f t="shared" si="87"/>
        <v>2.6096562312527416</v>
      </c>
      <c r="R185" s="802">
        <f t="shared" si="78"/>
        <v>63.487046516589402</v>
      </c>
    </row>
    <row r="186" spans="1:18" ht="13.9" x14ac:dyDescent="0.25">
      <c r="A186" s="791">
        <v>2033</v>
      </c>
      <c r="B186" s="792">
        <f t="shared" si="74"/>
        <v>1.8560264794718604</v>
      </c>
      <c r="C186" s="793">
        <f t="shared" ref="C186:Q186" si="88">C20*C$31/100*C142</f>
        <v>3.2222681935275355</v>
      </c>
      <c r="D186" s="793">
        <f t="shared" si="88"/>
        <v>4.4503128942379542</v>
      </c>
      <c r="E186" s="793">
        <f t="shared" si="88"/>
        <v>3.4426876740982642</v>
      </c>
      <c r="F186" s="793">
        <f t="shared" si="88"/>
        <v>6.4447113259119515</v>
      </c>
      <c r="G186" s="793">
        <f t="shared" si="88"/>
        <v>3.4426876740982642</v>
      </c>
      <c r="H186" s="793">
        <f t="shared" si="88"/>
        <v>4.8473042451303563</v>
      </c>
      <c r="I186" s="793">
        <f t="shared" si="88"/>
        <v>0.19279050974950276</v>
      </c>
      <c r="J186" s="793">
        <f t="shared" si="88"/>
        <v>3.2498971643487615</v>
      </c>
      <c r="K186" s="793">
        <f t="shared" si="88"/>
        <v>0.19279050974950276</v>
      </c>
      <c r="L186" s="793">
        <f t="shared" si="88"/>
        <v>6.8751307372462334</v>
      </c>
      <c r="M186" s="793">
        <f t="shared" si="88"/>
        <v>3.4432596887454339</v>
      </c>
      <c r="N186" s="793">
        <f t="shared" si="88"/>
        <v>8.8698369582082357</v>
      </c>
      <c r="O186" s="793">
        <f t="shared" si="88"/>
        <v>3.4432596887454339</v>
      </c>
      <c r="P186" s="793">
        <f t="shared" si="88"/>
        <v>9.9300622090064792</v>
      </c>
      <c r="Q186" s="794">
        <f t="shared" si="88"/>
        <v>2.7774075144887864</v>
      </c>
      <c r="R186" s="802">
        <f t="shared" si="78"/>
        <v>66.680433466764569</v>
      </c>
    </row>
    <row r="187" spans="1:18" ht="13.9" x14ac:dyDescent="0.25">
      <c r="A187" s="791">
        <v>2034</v>
      </c>
      <c r="B187" s="792">
        <f t="shared" si="74"/>
        <v>1.9306616906115366</v>
      </c>
      <c r="C187" s="793">
        <f t="shared" ref="C187:Q187" si="89">C21*C$31/100*C143</f>
        <v>3.3518432128672515</v>
      </c>
      <c r="D187" s="793">
        <f t="shared" si="89"/>
        <v>4.6127771042817063</v>
      </c>
      <c r="E187" s="793">
        <f t="shared" si="89"/>
        <v>3.5920111156246848</v>
      </c>
      <c r="F187" s="793">
        <f t="shared" si="89"/>
        <v>6.7242448084494111</v>
      </c>
      <c r="G187" s="793">
        <f t="shared" si="89"/>
        <v>3.5920111156246848</v>
      </c>
      <c r="H187" s="793">
        <f t="shared" si="89"/>
        <v>5.0575516507995557</v>
      </c>
      <c r="I187" s="793">
        <f t="shared" si="89"/>
        <v>0.20115262247498231</v>
      </c>
      <c r="J187" s="793">
        <f t="shared" si="89"/>
        <v>3.3908584931497021</v>
      </c>
      <c r="K187" s="793">
        <f t="shared" si="89"/>
        <v>0.20115262247498231</v>
      </c>
      <c r="L187" s="793">
        <f t="shared" si="89"/>
        <v>7.1412451814433968</v>
      </c>
      <c r="M187" s="793">
        <f t="shared" si="89"/>
        <v>3.6748924235806122</v>
      </c>
      <c r="N187" s="793">
        <f t="shared" si="89"/>
        <v>9.4665228831436554</v>
      </c>
      <c r="O187" s="793">
        <f t="shared" si="89"/>
        <v>3.6748924235806122</v>
      </c>
      <c r="P187" s="793">
        <f t="shared" si="89"/>
        <v>10.490514500092731</v>
      </c>
      <c r="Q187" s="794">
        <f t="shared" si="89"/>
        <v>2.9629625995008739</v>
      </c>
      <c r="R187" s="802">
        <f t="shared" si="78"/>
        <v>70.065294447700381</v>
      </c>
    </row>
    <row r="188" spans="1:18" ht="13.9" x14ac:dyDescent="0.25">
      <c r="A188" s="791">
        <v>2035</v>
      </c>
      <c r="B188" s="792">
        <f t="shared" si="74"/>
        <v>2.006190074402924</v>
      </c>
      <c r="C188" s="793">
        <f t="shared" ref="C188:Q188" si="90">C22*C$31/100*C144</f>
        <v>3.482968879171743</v>
      </c>
      <c r="D188" s="793">
        <f t="shared" si="90"/>
        <v>4.7765454198894473</v>
      </c>
      <c r="E188" s="793">
        <f t="shared" si="90"/>
        <v>3.7484851881452164</v>
      </c>
      <c r="F188" s="793">
        <f t="shared" si="90"/>
        <v>7.0171642722078458</v>
      </c>
      <c r="G188" s="793">
        <f t="shared" si="90"/>
        <v>3.7484851881452164</v>
      </c>
      <c r="H188" s="793">
        <f t="shared" si="90"/>
        <v>5.2778671449084644</v>
      </c>
      <c r="I188" s="793">
        <f t="shared" si="90"/>
        <v>0.2099151705361321</v>
      </c>
      <c r="J188" s="793">
        <f t="shared" si="90"/>
        <v>3.538570017609084</v>
      </c>
      <c r="K188" s="793">
        <f t="shared" si="90"/>
        <v>0.2099151705361321</v>
      </c>
      <c r="L188" s="793">
        <f t="shared" si="90"/>
        <v>7.4120748961805853</v>
      </c>
      <c r="M188" s="793">
        <f t="shared" si="90"/>
        <v>3.9324859826855962</v>
      </c>
      <c r="N188" s="793">
        <f t="shared" si="90"/>
        <v>10.130083891398094</v>
      </c>
      <c r="O188" s="793">
        <f t="shared" si="90"/>
        <v>3.9324859826855962</v>
      </c>
      <c r="P188" s="793">
        <f t="shared" si="90"/>
        <v>11.090340204372083</v>
      </c>
      <c r="Q188" s="794">
        <f t="shared" si="90"/>
        <v>3.1701159079348114</v>
      </c>
      <c r="R188" s="802">
        <f t="shared" si="78"/>
        <v>73.683693390808983</v>
      </c>
    </row>
    <row r="189" spans="1:18" ht="13.9" x14ac:dyDescent="0.25">
      <c r="A189" s="791">
        <v>2036</v>
      </c>
      <c r="B189" s="792">
        <f t="shared" si="74"/>
        <v>2.0827851810090445</v>
      </c>
      <c r="C189" s="793">
        <f t="shared" ref="C189:Q189" si="91">C23*C$31/100*C145</f>
        <v>3.615946494807369</v>
      </c>
      <c r="D189" s="793">
        <f t="shared" si="91"/>
        <v>4.9418500478516805</v>
      </c>
      <c r="E189" s="793">
        <f t="shared" si="91"/>
        <v>3.9133781025851868</v>
      </c>
      <c r="F189" s="793">
        <f t="shared" si="91"/>
        <v>7.3258438080394699</v>
      </c>
      <c r="G189" s="793">
        <f t="shared" si="91"/>
        <v>3.9133781025851868</v>
      </c>
      <c r="H189" s="793">
        <f t="shared" si="91"/>
        <v>5.5100363684399429</v>
      </c>
      <c r="I189" s="793">
        <f t="shared" si="91"/>
        <v>0.21914917374477044</v>
      </c>
      <c r="J189" s="793">
        <f t="shared" si="91"/>
        <v>3.6942289288404164</v>
      </c>
      <c r="K189" s="793">
        <f t="shared" si="91"/>
        <v>0.21914917374477044</v>
      </c>
      <c r="L189" s="793">
        <f t="shared" si="91"/>
        <v>7.6884771116085391</v>
      </c>
      <c r="M189" s="793">
        <f t="shared" si="91"/>
        <v>4.2217931794393042</v>
      </c>
      <c r="N189" s="793">
        <f t="shared" si="91"/>
        <v>10.875339230235648</v>
      </c>
      <c r="O189" s="793">
        <f t="shared" si="91"/>
        <v>4.2217931794393042</v>
      </c>
      <c r="P189" s="793">
        <f t="shared" si="91"/>
        <v>11.738362399171216</v>
      </c>
      <c r="Q189" s="794">
        <f t="shared" si="91"/>
        <v>3.4032787461667375</v>
      </c>
      <c r="R189" s="802">
        <f t="shared" si="78"/>
        <v>77.584789227708569</v>
      </c>
    </row>
    <row r="190" spans="1:18" ht="13.9" x14ac:dyDescent="0.25">
      <c r="A190" s="791">
        <v>2037</v>
      </c>
      <c r="B190" s="792">
        <f t="shared" si="74"/>
        <v>2.160646375219208</v>
      </c>
      <c r="C190" s="793">
        <f t="shared" ref="C190:Q190" si="92">C24*C$31/100*C146</f>
        <v>3.751122179200014</v>
      </c>
      <c r="D190" s="793">
        <f t="shared" si="92"/>
        <v>5.1089549429218435</v>
      </c>
      <c r="E190" s="793">
        <f t="shared" si="92"/>
        <v>4.0881308027216594</v>
      </c>
      <c r="F190" s="793">
        <f t="shared" si="92"/>
        <v>7.6529808626949469</v>
      </c>
      <c r="G190" s="793">
        <f t="shared" si="92"/>
        <v>4.0881308027216594</v>
      </c>
      <c r="H190" s="793">
        <f t="shared" si="92"/>
        <v>5.756088170232097</v>
      </c>
      <c r="I190" s="793">
        <f t="shared" si="92"/>
        <v>0.22893532495241289</v>
      </c>
      <c r="J190" s="793">
        <f t="shared" si="92"/>
        <v>3.8591954777692465</v>
      </c>
      <c r="K190" s="793">
        <f t="shared" si="92"/>
        <v>0.22893532495241289</v>
      </c>
      <c r="L190" s="793">
        <f t="shared" si="92"/>
        <v>7.9714286384441877</v>
      </c>
      <c r="M190" s="793">
        <f t="shared" si="92"/>
        <v>4.5495377504159134</v>
      </c>
      <c r="N190" s="793">
        <f t="shared" si="92"/>
        <v>11.719609245071393</v>
      </c>
      <c r="O190" s="793">
        <f t="shared" si="92"/>
        <v>4.5495377504159134</v>
      </c>
      <c r="P190" s="793">
        <f t="shared" si="92"/>
        <v>12.444909311088818</v>
      </c>
      <c r="Q190" s="794">
        <f t="shared" si="92"/>
        <v>3.6675508516122459</v>
      </c>
      <c r="R190" s="802">
        <f t="shared" si="78"/>
        <v>81.825693810433975</v>
      </c>
    </row>
    <row r="191" spans="1:18" ht="13.9" x14ac:dyDescent="0.25">
      <c r="A191" s="791">
        <v>2038</v>
      </c>
      <c r="B191" s="792">
        <f t="shared" si="74"/>
        <v>2.2400015846374761</v>
      </c>
      <c r="C191" s="793">
        <f t="shared" ref="C191:Q191" si="93">C25*C$31/100*C147</f>
        <v>3.8888916399956193</v>
      </c>
      <c r="D191" s="793">
        <f t="shared" si="93"/>
        <v>5.2781589233705821</v>
      </c>
      <c r="E191" s="793">
        <f t="shared" si="93"/>
        <v>4.2743738536707356</v>
      </c>
      <c r="F191" s="793">
        <f t="shared" si="93"/>
        <v>8.0016278540716144</v>
      </c>
      <c r="G191" s="793">
        <f t="shared" si="93"/>
        <v>4.2743738536707356</v>
      </c>
      <c r="H191" s="793">
        <f t="shared" si="93"/>
        <v>6.0183183859683949</v>
      </c>
      <c r="I191" s="793">
        <f t="shared" si="93"/>
        <v>0.23936493580556109</v>
      </c>
      <c r="J191" s="793">
        <f t="shared" si="93"/>
        <v>4.0350089178651736</v>
      </c>
      <c r="K191" s="793">
        <f t="shared" si="93"/>
        <v>0.23936493580556109</v>
      </c>
      <c r="L191" s="793">
        <f t="shared" si="93"/>
        <v>8.2620378330549773</v>
      </c>
      <c r="M191" s="793">
        <f t="shared" si="93"/>
        <v>4.9235310857319643</v>
      </c>
      <c r="N191" s="793">
        <f t="shared" si="93"/>
        <v>12.68301607684554</v>
      </c>
      <c r="O191" s="793">
        <f t="shared" si="93"/>
        <v>4.9235310857319643</v>
      </c>
      <c r="P191" s="793">
        <f t="shared" si="93"/>
        <v>13.221997146535143</v>
      </c>
      <c r="Q191" s="794">
        <f t="shared" si="93"/>
        <v>3.9687971542740055</v>
      </c>
      <c r="R191" s="802">
        <f t="shared" si="78"/>
        <v>86.47239526703504</v>
      </c>
    </row>
    <row r="192" spans="1:18" ht="13.9" x14ac:dyDescent="0.25">
      <c r="A192" s="791">
        <v>2039</v>
      </c>
      <c r="B192" s="792">
        <f t="shared" si="74"/>
        <v>2.321110232307662</v>
      </c>
      <c r="C192" s="793">
        <f t="shared" ref="C192:Q192" si="94">C26*C$31/100*C148</f>
        <v>4.0297052644230238</v>
      </c>
      <c r="D192" s="793">
        <f t="shared" si="94"/>
        <v>5.4497989797959816</v>
      </c>
      <c r="E192" s="793">
        <f t="shared" si="94"/>
        <v>4.4739453742178332</v>
      </c>
      <c r="F192" s="793">
        <f t="shared" si="94"/>
        <v>8.3752257405357842</v>
      </c>
      <c r="G192" s="793">
        <f t="shared" si="94"/>
        <v>4.4739453742178332</v>
      </c>
      <c r="H192" s="793">
        <f t="shared" si="94"/>
        <v>6.2993150868987096</v>
      </c>
      <c r="I192" s="793">
        <f t="shared" si="94"/>
        <v>0.25054094095619867</v>
      </c>
      <c r="J192" s="793">
        <f t="shared" si="94"/>
        <v>4.2234044332616341</v>
      </c>
      <c r="K192" s="793">
        <f t="shared" si="94"/>
        <v>0.25054094095619867</v>
      </c>
      <c r="L192" s="793">
        <f t="shared" si="94"/>
        <v>8.5615573188196112</v>
      </c>
      <c r="M192" s="793">
        <f t="shared" si="94"/>
        <v>5.3527977679045051</v>
      </c>
      <c r="N192" s="793">
        <f t="shared" si="94"/>
        <v>13.788807050122005</v>
      </c>
      <c r="O192" s="793">
        <f t="shared" si="94"/>
        <v>5.3527977679045051</v>
      </c>
      <c r="P192" s="793">
        <f t="shared" si="94"/>
        <v>14.083526855989923</v>
      </c>
      <c r="Q192" s="794">
        <f t="shared" si="94"/>
        <v>4.3137299253082357</v>
      </c>
      <c r="R192" s="802">
        <f t="shared" si="78"/>
        <v>91.600749053619651</v>
      </c>
    </row>
    <row r="193" spans="1:18" ht="13.9" x14ac:dyDescent="0.25">
      <c r="A193" s="791">
        <v>2040</v>
      </c>
      <c r="B193" s="792">
        <f t="shared" si="74"/>
        <v>2.4042663593838909</v>
      </c>
      <c r="C193" s="793">
        <f t="shared" ref="C193:Q193" si="95">C27*C$31/100*C149</f>
        <v>4.1740735405970337</v>
      </c>
      <c r="D193" s="793">
        <f t="shared" si="95"/>
        <v>5.6242537826354715</v>
      </c>
      <c r="E193" s="793">
        <f t="shared" si="95"/>
        <v>4.6889100423034229</v>
      </c>
      <c r="F193" s="793">
        <f t="shared" si="95"/>
        <v>8.7776395991920051</v>
      </c>
      <c r="G193" s="793">
        <f t="shared" si="95"/>
        <v>4.6889100423034229</v>
      </c>
      <c r="H193" s="793">
        <f t="shared" si="95"/>
        <v>6.6019853395632184</v>
      </c>
      <c r="I193" s="793">
        <f t="shared" si="95"/>
        <v>0.26257896236899159</v>
      </c>
      <c r="J193" s="793">
        <f t="shared" si="95"/>
        <v>4.42633107993443</v>
      </c>
      <c r="K193" s="793">
        <f t="shared" si="95"/>
        <v>0.26257896236899159</v>
      </c>
      <c r="L193" s="793">
        <f t="shared" si="95"/>
        <v>8.8713974854681776</v>
      </c>
      <c r="M193" s="793">
        <f t="shared" si="95"/>
        <v>5.8477102191996027</v>
      </c>
      <c r="N193" s="793">
        <f t="shared" si="95"/>
        <v>15.063701524658175</v>
      </c>
      <c r="O193" s="793">
        <f t="shared" si="95"/>
        <v>5.8477102191996027</v>
      </c>
      <c r="P193" s="793">
        <f t="shared" si="95"/>
        <v>15.045495311046714</v>
      </c>
      <c r="Q193" s="794">
        <f t="shared" si="95"/>
        <v>4.7099964836670072</v>
      </c>
      <c r="R193" s="802">
        <f t="shared" si="78"/>
        <v>97.297538953890168</v>
      </c>
    </row>
    <row r="194" spans="1:18" ht="14.45" thickBot="1" x14ac:dyDescent="0.3">
      <c r="A194" s="795">
        <v>2041</v>
      </c>
      <c r="B194" s="796">
        <f t="shared" si="74"/>
        <v>2.4898019434338772</v>
      </c>
      <c r="C194" s="797">
        <f t="shared" ref="C194:Q194" si="96">C28*C$31/100*C150</f>
        <v>4.3225728184615928</v>
      </c>
      <c r="D194" s="797">
        <f t="shared" si="96"/>
        <v>5.8019473938054382</v>
      </c>
      <c r="E194" s="797">
        <f t="shared" si="96"/>
        <v>4.9215792028708227</v>
      </c>
      <c r="F194" s="797">
        <f t="shared" si="96"/>
        <v>9.2131962677741814</v>
      </c>
      <c r="G194" s="797">
        <f t="shared" si="96"/>
        <v>4.9215792028708227</v>
      </c>
      <c r="H194" s="797">
        <f t="shared" si="96"/>
        <v>6.9295835176421194</v>
      </c>
      <c r="I194" s="797">
        <f t="shared" si="96"/>
        <v>0.27560843536076601</v>
      </c>
      <c r="J194" s="797">
        <f t="shared" si="96"/>
        <v>4.6459707675100574</v>
      </c>
      <c r="K194" s="797">
        <f t="shared" si="96"/>
        <v>0.27560843536076601</v>
      </c>
      <c r="L194" s="797">
        <f t="shared" si="96"/>
        <v>9.193140788024607</v>
      </c>
      <c r="M194" s="797">
        <f t="shared" si="96"/>
        <v>6.4201327561460317</v>
      </c>
      <c r="N194" s="797">
        <f t="shared" si="96"/>
        <v>16.538261979832178</v>
      </c>
      <c r="O194" s="797">
        <f t="shared" si="96"/>
        <v>6.4201327561460317</v>
      </c>
      <c r="P194" s="797">
        <f t="shared" si="96"/>
        <v>16.126221371208945</v>
      </c>
      <c r="Q194" s="798">
        <f t="shared" si="96"/>
        <v>5.1662726311781118</v>
      </c>
      <c r="R194" s="804">
        <f t="shared" si="78"/>
        <v>103.66161026762636</v>
      </c>
    </row>
  </sheetData>
  <mergeCells count="13">
    <mergeCell ref="A174:Q174"/>
    <mergeCell ref="A1:Q1"/>
    <mergeCell ref="A8:Q8"/>
    <mergeCell ref="A30:Q30"/>
    <mergeCell ref="A33:Q33"/>
    <mergeCell ref="A55:Q55"/>
    <mergeCell ref="A58:Q58"/>
    <mergeCell ref="A80:B80"/>
    <mergeCell ref="A84:B84"/>
    <mergeCell ref="A86:Q86"/>
    <mergeCell ref="A108:Q108"/>
    <mergeCell ref="A130:Q130"/>
    <mergeCell ref="A152:Q152"/>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194"/>
  <sheetViews>
    <sheetView topLeftCell="A172" workbookViewId="0">
      <selection activeCell="G169" sqref="G169"/>
    </sheetView>
  </sheetViews>
  <sheetFormatPr defaultColWidth="8.85546875" defaultRowHeight="15" x14ac:dyDescent="0.25"/>
  <cols>
    <col min="1" max="1" width="23.7109375" style="620" bestFit="1" customWidth="1"/>
    <col min="2" max="18" width="10.7109375" style="620" customWidth="1"/>
    <col min="19" max="16384" width="8.85546875" style="620"/>
  </cols>
  <sheetData>
    <row r="1" spans="1:19" ht="14.45" thickBot="1" x14ac:dyDescent="0.3">
      <c r="A1" s="902" t="s">
        <v>616</v>
      </c>
      <c r="B1" s="902"/>
      <c r="C1" s="902"/>
      <c r="D1" s="902"/>
      <c r="E1" s="902"/>
      <c r="F1" s="902"/>
      <c r="G1" s="902"/>
      <c r="H1" s="902"/>
      <c r="I1" s="902"/>
      <c r="J1" s="902"/>
      <c r="K1" s="902"/>
      <c r="L1" s="902"/>
      <c r="M1" s="902"/>
      <c r="N1" s="902"/>
      <c r="O1" s="902"/>
      <c r="P1" s="902"/>
      <c r="Q1" s="902"/>
    </row>
    <row r="2" spans="1:19" ht="13.9" x14ac:dyDescent="0.25">
      <c r="A2" s="480" t="s">
        <v>480</v>
      </c>
      <c r="B2" s="757">
        <v>1</v>
      </c>
      <c r="C2" s="757">
        <v>2</v>
      </c>
      <c r="D2" s="757">
        <v>3</v>
      </c>
      <c r="E2" s="757">
        <v>4</v>
      </c>
      <c r="F2" s="757">
        <v>5</v>
      </c>
      <c r="G2" s="757">
        <v>6</v>
      </c>
      <c r="H2" s="757">
        <v>7</v>
      </c>
      <c r="I2" s="757">
        <v>8</v>
      </c>
      <c r="J2" s="757">
        <v>9</v>
      </c>
      <c r="K2" s="757">
        <v>10</v>
      </c>
      <c r="L2" s="757">
        <v>11</v>
      </c>
      <c r="M2" s="757">
        <v>12</v>
      </c>
      <c r="N2" s="757">
        <v>13</v>
      </c>
      <c r="O2" s="757">
        <v>14</v>
      </c>
      <c r="P2" s="757">
        <v>15</v>
      </c>
      <c r="Q2" s="786">
        <v>16</v>
      </c>
    </row>
    <row r="3" spans="1:19" ht="13.9" x14ac:dyDescent="0.25">
      <c r="A3" s="759" t="s">
        <v>432</v>
      </c>
      <c r="B3" s="706" t="s">
        <v>572</v>
      </c>
      <c r="C3" s="706" t="s">
        <v>569</v>
      </c>
      <c r="D3" s="706" t="s">
        <v>575</v>
      </c>
      <c r="E3" s="706" t="s">
        <v>571</v>
      </c>
      <c r="F3" s="706" t="s">
        <v>572</v>
      </c>
      <c r="G3" s="706" t="s">
        <v>569</v>
      </c>
      <c r="H3" s="706" t="s">
        <v>574</v>
      </c>
      <c r="I3" s="706" t="s">
        <v>571</v>
      </c>
      <c r="J3" s="706" t="s">
        <v>568</v>
      </c>
      <c r="K3" s="706" t="s">
        <v>569</v>
      </c>
      <c r="L3" s="706" t="s">
        <v>573</v>
      </c>
      <c r="M3" s="706" t="s">
        <v>571</v>
      </c>
      <c r="N3" s="706" t="s">
        <v>572</v>
      </c>
      <c r="O3" s="706" t="s">
        <v>569</v>
      </c>
      <c r="P3" s="706" t="s">
        <v>570</v>
      </c>
      <c r="Q3" s="707" t="s">
        <v>571</v>
      </c>
      <c r="S3" s="461"/>
    </row>
    <row r="4" spans="1:19" ht="13.9" x14ac:dyDescent="0.25">
      <c r="A4" s="759" t="s">
        <v>399</v>
      </c>
      <c r="B4" s="761">
        <f>864/5280</f>
        <v>0.16363636363636364</v>
      </c>
      <c r="C4" s="761">
        <f>1500/5280</f>
        <v>0.28409090909090912</v>
      </c>
      <c r="D4" s="761">
        <f>2112/5280</f>
        <v>0.4</v>
      </c>
      <c r="E4" s="761">
        <f>1500/5280</f>
        <v>0.28409090909090912</v>
      </c>
      <c r="F4" s="761">
        <f>2808/5280</f>
        <v>0.53181818181818186</v>
      </c>
      <c r="G4" s="761">
        <f>1500/5280</f>
        <v>0.28409090909090912</v>
      </c>
      <c r="H4" s="761">
        <f>2112/5280</f>
        <v>0.4</v>
      </c>
      <c r="I4" s="761">
        <f>84/5280</f>
        <v>1.5909090909090907E-2</v>
      </c>
      <c r="J4" s="761">
        <f>1416/5280</f>
        <v>0.26818181818181819</v>
      </c>
      <c r="K4" s="761">
        <f>84/5280</f>
        <v>1.5909090909090907E-2</v>
      </c>
      <c r="L4" s="761">
        <f>3168/5280</f>
        <v>0.6</v>
      </c>
      <c r="M4" s="761">
        <f>1500/5280</f>
        <v>0.28409090909090912</v>
      </c>
      <c r="N4" s="761">
        <f>3864/5280</f>
        <v>0.73181818181818181</v>
      </c>
      <c r="O4" s="761">
        <f>1500/5280</f>
        <v>0.28409090909090912</v>
      </c>
      <c r="P4" s="761">
        <f>5280/5280</f>
        <v>1</v>
      </c>
      <c r="Q4" s="782">
        <f>1350/5280</f>
        <v>0.25568181818181818</v>
      </c>
      <c r="S4" s="461"/>
    </row>
    <row r="5" spans="1:19" ht="13.9" x14ac:dyDescent="0.25">
      <c r="A5" s="759" t="s">
        <v>398</v>
      </c>
      <c r="B5" s="706">
        <v>2</v>
      </c>
      <c r="C5" s="706">
        <v>2</v>
      </c>
      <c r="D5" s="706">
        <v>2</v>
      </c>
      <c r="E5" s="706">
        <v>2</v>
      </c>
      <c r="F5" s="706">
        <v>2</v>
      </c>
      <c r="G5" s="706">
        <v>2</v>
      </c>
      <c r="H5" s="706">
        <v>2</v>
      </c>
      <c r="I5" s="706">
        <v>2</v>
      </c>
      <c r="J5" s="706">
        <v>2</v>
      </c>
      <c r="K5" s="706">
        <v>2</v>
      </c>
      <c r="L5" s="706">
        <v>2</v>
      </c>
      <c r="M5" s="706">
        <v>2</v>
      </c>
      <c r="N5" s="706">
        <v>2</v>
      </c>
      <c r="O5" s="706">
        <v>2</v>
      </c>
      <c r="P5" s="706">
        <v>2</v>
      </c>
      <c r="Q5" s="707">
        <v>3</v>
      </c>
    </row>
    <row r="6" spans="1:19" ht="14.45" thickBot="1" x14ac:dyDescent="0.3">
      <c r="A6" s="763" t="s">
        <v>576</v>
      </c>
      <c r="B6" s="730">
        <v>1800</v>
      </c>
      <c r="C6" s="730">
        <v>1800</v>
      </c>
      <c r="D6" s="730">
        <v>1800</v>
      </c>
      <c r="E6" s="730">
        <v>1800</v>
      </c>
      <c r="F6" s="730">
        <v>1800</v>
      </c>
      <c r="G6" s="730">
        <v>1800</v>
      </c>
      <c r="H6" s="730">
        <v>1800</v>
      </c>
      <c r="I6" s="730">
        <v>1800</v>
      </c>
      <c r="J6" s="730">
        <v>1800</v>
      </c>
      <c r="K6" s="730">
        <v>1800</v>
      </c>
      <c r="L6" s="730">
        <v>1800</v>
      </c>
      <c r="M6" s="730">
        <v>1800</v>
      </c>
      <c r="N6" s="730">
        <v>1800</v>
      </c>
      <c r="O6" s="730">
        <v>1800</v>
      </c>
      <c r="P6" s="730">
        <v>1800</v>
      </c>
      <c r="Q6" s="731">
        <v>1800</v>
      </c>
    </row>
    <row r="8" spans="1:19" ht="14.45" thickBot="1" x14ac:dyDescent="0.3">
      <c r="A8" s="903" t="s">
        <v>617</v>
      </c>
      <c r="B8" s="903"/>
      <c r="C8" s="903"/>
      <c r="D8" s="903"/>
      <c r="E8" s="903"/>
      <c r="F8" s="903"/>
      <c r="G8" s="903"/>
      <c r="H8" s="903"/>
      <c r="I8" s="903"/>
      <c r="J8" s="903"/>
      <c r="K8" s="903"/>
      <c r="L8" s="903"/>
      <c r="M8" s="903"/>
      <c r="N8" s="903"/>
      <c r="O8" s="903"/>
      <c r="P8" s="903"/>
      <c r="Q8" s="903"/>
    </row>
    <row r="9" spans="1:19" ht="13.9" x14ac:dyDescent="0.25">
      <c r="A9" s="480">
        <v>2022</v>
      </c>
      <c r="B9" s="765">
        <v>1296</v>
      </c>
      <c r="C9" s="765">
        <v>1296</v>
      </c>
      <c r="D9" s="765">
        <v>1285</v>
      </c>
      <c r="E9" s="765">
        <v>2203</v>
      </c>
      <c r="F9" s="765">
        <v>2203</v>
      </c>
      <c r="G9" s="765">
        <v>2203</v>
      </c>
      <c r="H9" s="765">
        <v>2203</v>
      </c>
      <c r="I9" s="765">
        <v>2203</v>
      </c>
      <c r="J9" s="765">
        <v>2203</v>
      </c>
      <c r="K9" s="765">
        <v>2203</v>
      </c>
      <c r="L9" s="765">
        <v>1987</v>
      </c>
      <c r="M9" s="765">
        <v>3175</v>
      </c>
      <c r="N9" s="765">
        <v>3175</v>
      </c>
      <c r="O9" s="765">
        <v>2905</v>
      </c>
      <c r="P9" s="765">
        <v>3747</v>
      </c>
      <c r="Q9" s="766">
        <v>3747</v>
      </c>
    </row>
    <row r="10" spans="1:19" ht="13.9" x14ac:dyDescent="0.25">
      <c r="A10" s="759">
        <v>2023</v>
      </c>
      <c r="B10" s="429">
        <f t="shared" ref="B10:B27" si="0">(B$28-B$9)/19+B9</f>
        <v>1341.4736842105262</v>
      </c>
      <c r="C10" s="429">
        <f t="shared" ref="C10:C27" si="1">(C$28-C$9)/19+C9</f>
        <v>1341.4736842105262</v>
      </c>
      <c r="D10" s="429">
        <f t="shared" ref="D10:D27" si="2">(D$28-D$9)/19+D9</f>
        <v>1327.0526315789473</v>
      </c>
      <c r="E10" s="429">
        <f t="shared" ref="E10:E27" si="3">(E$28-E$9)/19+E9</f>
        <v>2282</v>
      </c>
      <c r="F10" s="429">
        <f t="shared" ref="F10:F27" si="4">(F$28-F$9)/19+F9</f>
        <v>2282</v>
      </c>
      <c r="G10" s="429">
        <f t="shared" ref="G10:G27" si="5">(G$28-G$9)/19+G9</f>
        <v>2282</v>
      </c>
      <c r="H10" s="429">
        <f t="shared" ref="H10:H27" si="6">(H$28-H$9)/19+H9</f>
        <v>2282</v>
      </c>
      <c r="I10" s="429">
        <f t="shared" ref="I10:I27" si="7">(I$28-I$9)/19+I9</f>
        <v>2282</v>
      </c>
      <c r="J10" s="429">
        <f t="shared" ref="J10:J27" si="8">(J$28-J$9)/19+J9</f>
        <v>2282</v>
      </c>
      <c r="K10" s="429">
        <f t="shared" ref="K10:K27" si="9">(K$28-K$9)/19+K9</f>
        <v>2282</v>
      </c>
      <c r="L10" s="429">
        <f t="shared" ref="L10:L27" si="10">(L$28-L$9)/19+L9</f>
        <v>2057.4736842105262</v>
      </c>
      <c r="M10" s="429">
        <f t="shared" ref="M10:M27" si="11">(M$28-M$9)/19+M9</f>
        <v>3290.9473684210525</v>
      </c>
      <c r="N10" s="429">
        <f t="shared" ref="N10:N27" si="12">(N$28-N$9)/19+N9</f>
        <v>3290.9473684210525</v>
      </c>
      <c r="O10" s="429">
        <f t="shared" ref="O10:O27" si="13">(O$28-O$9)/19+O9</f>
        <v>2998.2105263157896</v>
      </c>
      <c r="P10" s="429">
        <f t="shared" ref="P10:P27" si="14">(P$28-P$9)/19+P9</f>
        <v>3855.5789473684213</v>
      </c>
      <c r="Q10" s="767">
        <f t="shared" ref="Q10:Q27" si="15">(Q$28-Q$9)/19+Q9</f>
        <v>3855.5789473684213</v>
      </c>
    </row>
    <row r="11" spans="1:19" ht="13.9" x14ac:dyDescent="0.25">
      <c r="A11" s="759">
        <v>2024</v>
      </c>
      <c r="B11" s="429">
        <f t="shared" si="0"/>
        <v>1386.9473684210525</v>
      </c>
      <c r="C11" s="429">
        <f t="shared" si="1"/>
        <v>1386.9473684210525</v>
      </c>
      <c r="D11" s="429">
        <f t="shared" si="2"/>
        <v>1369.1052631578946</v>
      </c>
      <c r="E11" s="429">
        <f t="shared" si="3"/>
        <v>2361</v>
      </c>
      <c r="F11" s="429">
        <f t="shared" si="4"/>
        <v>2361</v>
      </c>
      <c r="G11" s="429">
        <f t="shared" si="5"/>
        <v>2361</v>
      </c>
      <c r="H11" s="429">
        <f t="shared" si="6"/>
        <v>2361</v>
      </c>
      <c r="I11" s="429">
        <f t="shared" si="7"/>
        <v>2361</v>
      </c>
      <c r="J11" s="429">
        <f t="shared" si="8"/>
        <v>2361</v>
      </c>
      <c r="K11" s="429">
        <f t="shared" si="9"/>
        <v>2361</v>
      </c>
      <c r="L11" s="429">
        <f t="shared" si="10"/>
        <v>2127.9473684210525</v>
      </c>
      <c r="M11" s="429">
        <f t="shared" si="11"/>
        <v>3406.894736842105</v>
      </c>
      <c r="N11" s="429">
        <f t="shared" si="12"/>
        <v>3406.894736842105</v>
      </c>
      <c r="O11" s="429">
        <f t="shared" si="13"/>
        <v>3091.4210526315792</v>
      </c>
      <c r="P11" s="429">
        <f t="shared" si="14"/>
        <v>3964.1578947368425</v>
      </c>
      <c r="Q11" s="767">
        <f t="shared" si="15"/>
        <v>3964.1578947368425</v>
      </c>
    </row>
    <row r="12" spans="1:19" ht="13.9" x14ac:dyDescent="0.25">
      <c r="A12" s="759">
        <v>2025</v>
      </c>
      <c r="B12" s="429">
        <f t="shared" si="0"/>
        <v>1432.4210526315787</v>
      </c>
      <c r="C12" s="429">
        <f t="shared" si="1"/>
        <v>1432.4210526315787</v>
      </c>
      <c r="D12" s="429">
        <f t="shared" si="2"/>
        <v>1411.1578947368419</v>
      </c>
      <c r="E12" s="429">
        <f t="shared" si="3"/>
        <v>2440</v>
      </c>
      <c r="F12" s="429">
        <f t="shared" si="4"/>
        <v>2440</v>
      </c>
      <c r="G12" s="429">
        <f t="shared" si="5"/>
        <v>2440</v>
      </c>
      <c r="H12" s="429">
        <f t="shared" si="6"/>
        <v>2440</v>
      </c>
      <c r="I12" s="429">
        <f t="shared" si="7"/>
        <v>2440</v>
      </c>
      <c r="J12" s="429">
        <f t="shared" si="8"/>
        <v>2440</v>
      </c>
      <c r="K12" s="429">
        <f t="shared" si="9"/>
        <v>2440</v>
      </c>
      <c r="L12" s="429">
        <f t="shared" si="10"/>
        <v>2198.4210526315787</v>
      </c>
      <c r="M12" s="429">
        <f t="shared" si="11"/>
        <v>3522.8421052631575</v>
      </c>
      <c r="N12" s="429">
        <f t="shared" si="12"/>
        <v>3522.8421052631575</v>
      </c>
      <c r="O12" s="429">
        <f t="shared" si="13"/>
        <v>3184.6315789473688</v>
      </c>
      <c r="P12" s="429">
        <f t="shared" si="14"/>
        <v>4072.7368421052638</v>
      </c>
      <c r="Q12" s="767">
        <f t="shared" si="15"/>
        <v>4072.7368421052638</v>
      </c>
    </row>
    <row r="13" spans="1:19" ht="13.9" x14ac:dyDescent="0.25">
      <c r="A13" s="759">
        <v>2026</v>
      </c>
      <c r="B13" s="429">
        <f t="shared" si="0"/>
        <v>1477.894736842105</v>
      </c>
      <c r="C13" s="429">
        <f t="shared" si="1"/>
        <v>1477.894736842105</v>
      </c>
      <c r="D13" s="429">
        <f t="shared" si="2"/>
        <v>1453.2105263157891</v>
      </c>
      <c r="E13" s="429">
        <f t="shared" si="3"/>
        <v>2519</v>
      </c>
      <c r="F13" s="429">
        <f t="shared" si="4"/>
        <v>2519</v>
      </c>
      <c r="G13" s="429">
        <f t="shared" si="5"/>
        <v>2519</v>
      </c>
      <c r="H13" s="429">
        <f t="shared" si="6"/>
        <v>2519</v>
      </c>
      <c r="I13" s="429">
        <f t="shared" si="7"/>
        <v>2519</v>
      </c>
      <c r="J13" s="429">
        <f t="shared" si="8"/>
        <v>2519</v>
      </c>
      <c r="K13" s="429">
        <f t="shared" si="9"/>
        <v>2519</v>
      </c>
      <c r="L13" s="429">
        <f t="shared" si="10"/>
        <v>2268.894736842105</v>
      </c>
      <c r="M13" s="429">
        <f t="shared" si="11"/>
        <v>3638.78947368421</v>
      </c>
      <c r="N13" s="429">
        <f t="shared" si="12"/>
        <v>3638.78947368421</v>
      </c>
      <c r="O13" s="429">
        <f t="shared" si="13"/>
        <v>3277.8421052631584</v>
      </c>
      <c r="P13" s="429">
        <f t="shared" si="14"/>
        <v>4181.3157894736851</v>
      </c>
      <c r="Q13" s="767">
        <f t="shared" si="15"/>
        <v>4181.3157894736851</v>
      </c>
    </row>
    <row r="14" spans="1:19" ht="13.9" x14ac:dyDescent="0.25">
      <c r="A14" s="759">
        <v>2027</v>
      </c>
      <c r="B14" s="429">
        <f t="shared" si="0"/>
        <v>1523.3684210526312</v>
      </c>
      <c r="C14" s="429">
        <f t="shared" si="1"/>
        <v>1523.3684210526312</v>
      </c>
      <c r="D14" s="429">
        <f t="shared" si="2"/>
        <v>1495.2631578947364</v>
      </c>
      <c r="E14" s="429">
        <f t="shared" si="3"/>
        <v>2598</v>
      </c>
      <c r="F14" s="429">
        <f t="shared" si="4"/>
        <v>2598</v>
      </c>
      <c r="G14" s="429">
        <f t="shared" si="5"/>
        <v>2598</v>
      </c>
      <c r="H14" s="429">
        <f t="shared" si="6"/>
        <v>2598</v>
      </c>
      <c r="I14" s="429">
        <f t="shared" si="7"/>
        <v>2598</v>
      </c>
      <c r="J14" s="429">
        <f t="shared" si="8"/>
        <v>2598</v>
      </c>
      <c r="K14" s="429">
        <f t="shared" si="9"/>
        <v>2598</v>
      </c>
      <c r="L14" s="429">
        <f t="shared" si="10"/>
        <v>2339.3684210526312</v>
      </c>
      <c r="M14" s="429">
        <f t="shared" si="11"/>
        <v>3754.7368421052624</v>
      </c>
      <c r="N14" s="429">
        <f t="shared" si="12"/>
        <v>3754.7368421052624</v>
      </c>
      <c r="O14" s="429">
        <f t="shared" si="13"/>
        <v>3371.052631578948</v>
      </c>
      <c r="P14" s="429">
        <f t="shared" si="14"/>
        <v>4289.8947368421059</v>
      </c>
      <c r="Q14" s="767">
        <f t="shared" si="15"/>
        <v>4289.8947368421059</v>
      </c>
    </row>
    <row r="15" spans="1:19" ht="13.9" x14ac:dyDescent="0.25">
      <c r="A15" s="759">
        <v>2028</v>
      </c>
      <c r="B15" s="429">
        <f t="shared" si="0"/>
        <v>1568.8421052631575</v>
      </c>
      <c r="C15" s="429">
        <f t="shared" si="1"/>
        <v>1568.8421052631575</v>
      </c>
      <c r="D15" s="429">
        <f t="shared" si="2"/>
        <v>1537.3157894736837</v>
      </c>
      <c r="E15" s="429">
        <f t="shared" si="3"/>
        <v>2677</v>
      </c>
      <c r="F15" s="429">
        <f t="shared" si="4"/>
        <v>2677</v>
      </c>
      <c r="G15" s="429">
        <f t="shared" si="5"/>
        <v>2677</v>
      </c>
      <c r="H15" s="429">
        <f t="shared" si="6"/>
        <v>2677</v>
      </c>
      <c r="I15" s="429">
        <f t="shared" si="7"/>
        <v>2677</v>
      </c>
      <c r="J15" s="429">
        <f t="shared" si="8"/>
        <v>2677</v>
      </c>
      <c r="K15" s="429">
        <f t="shared" si="9"/>
        <v>2677</v>
      </c>
      <c r="L15" s="429">
        <f t="shared" si="10"/>
        <v>2409.8421052631575</v>
      </c>
      <c r="M15" s="429">
        <f t="shared" si="11"/>
        <v>3870.6842105263149</v>
      </c>
      <c r="N15" s="429">
        <f t="shared" si="12"/>
        <v>3870.6842105263149</v>
      </c>
      <c r="O15" s="429">
        <f t="shared" si="13"/>
        <v>3464.2631578947376</v>
      </c>
      <c r="P15" s="429">
        <f t="shared" si="14"/>
        <v>4398.4736842105267</v>
      </c>
      <c r="Q15" s="767">
        <f t="shared" si="15"/>
        <v>4398.4736842105267</v>
      </c>
    </row>
    <row r="16" spans="1:19" ht="13.9" x14ac:dyDescent="0.25">
      <c r="A16" s="759">
        <v>2029</v>
      </c>
      <c r="B16" s="429">
        <f t="shared" si="0"/>
        <v>1614.3157894736837</v>
      </c>
      <c r="C16" s="429">
        <f t="shared" si="1"/>
        <v>1614.3157894736837</v>
      </c>
      <c r="D16" s="429">
        <f t="shared" si="2"/>
        <v>1579.368421052631</v>
      </c>
      <c r="E16" s="429">
        <f t="shared" si="3"/>
        <v>2756</v>
      </c>
      <c r="F16" s="429">
        <f t="shared" si="4"/>
        <v>2756</v>
      </c>
      <c r="G16" s="429">
        <f t="shared" si="5"/>
        <v>2756</v>
      </c>
      <c r="H16" s="429">
        <f t="shared" si="6"/>
        <v>2756</v>
      </c>
      <c r="I16" s="429">
        <f t="shared" si="7"/>
        <v>2756</v>
      </c>
      <c r="J16" s="429">
        <f t="shared" si="8"/>
        <v>2756</v>
      </c>
      <c r="K16" s="429">
        <f t="shared" si="9"/>
        <v>2756</v>
      </c>
      <c r="L16" s="429">
        <f t="shared" si="10"/>
        <v>2480.3157894736837</v>
      </c>
      <c r="M16" s="429">
        <f t="shared" si="11"/>
        <v>3986.6315789473674</v>
      </c>
      <c r="N16" s="429">
        <f t="shared" si="12"/>
        <v>3986.6315789473674</v>
      </c>
      <c r="O16" s="429">
        <f t="shared" si="13"/>
        <v>3557.4736842105272</v>
      </c>
      <c r="P16" s="429">
        <f t="shared" si="14"/>
        <v>4507.0526315789475</v>
      </c>
      <c r="Q16" s="767">
        <f t="shared" si="15"/>
        <v>4507.0526315789475</v>
      </c>
    </row>
    <row r="17" spans="1:17" ht="13.9" x14ac:dyDescent="0.25">
      <c r="A17" s="759">
        <v>2030</v>
      </c>
      <c r="B17" s="429">
        <f t="shared" si="0"/>
        <v>1659.78947368421</v>
      </c>
      <c r="C17" s="429">
        <f t="shared" si="1"/>
        <v>1659.78947368421</v>
      </c>
      <c r="D17" s="429">
        <f t="shared" si="2"/>
        <v>1621.4210526315783</v>
      </c>
      <c r="E17" s="429">
        <f t="shared" si="3"/>
        <v>2835</v>
      </c>
      <c r="F17" s="429">
        <f t="shared" si="4"/>
        <v>2835</v>
      </c>
      <c r="G17" s="429">
        <f t="shared" si="5"/>
        <v>2835</v>
      </c>
      <c r="H17" s="429">
        <f t="shared" si="6"/>
        <v>2835</v>
      </c>
      <c r="I17" s="429">
        <f t="shared" si="7"/>
        <v>2835</v>
      </c>
      <c r="J17" s="429">
        <f t="shared" si="8"/>
        <v>2835</v>
      </c>
      <c r="K17" s="429">
        <f t="shared" si="9"/>
        <v>2835</v>
      </c>
      <c r="L17" s="429">
        <f t="shared" si="10"/>
        <v>2550.78947368421</v>
      </c>
      <c r="M17" s="429">
        <f t="shared" si="11"/>
        <v>4102.5789473684199</v>
      </c>
      <c r="N17" s="429">
        <f t="shared" si="12"/>
        <v>4102.5789473684199</v>
      </c>
      <c r="O17" s="429">
        <f t="shared" si="13"/>
        <v>3650.6842105263167</v>
      </c>
      <c r="P17" s="429">
        <f t="shared" si="14"/>
        <v>4615.6315789473683</v>
      </c>
      <c r="Q17" s="767">
        <f t="shared" si="15"/>
        <v>4615.6315789473683</v>
      </c>
    </row>
    <row r="18" spans="1:17" ht="13.9" x14ac:dyDescent="0.25">
      <c r="A18" s="759">
        <v>2031</v>
      </c>
      <c r="B18" s="429">
        <f t="shared" si="0"/>
        <v>1705.2631578947362</v>
      </c>
      <c r="C18" s="429">
        <f t="shared" si="1"/>
        <v>1705.2631578947362</v>
      </c>
      <c r="D18" s="429">
        <f t="shared" si="2"/>
        <v>1663.4736842105256</v>
      </c>
      <c r="E18" s="429">
        <f t="shared" si="3"/>
        <v>2914</v>
      </c>
      <c r="F18" s="429">
        <f t="shared" si="4"/>
        <v>2914</v>
      </c>
      <c r="G18" s="429">
        <f t="shared" si="5"/>
        <v>2914</v>
      </c>
      <c r="H18" s="429">
        <f t="shared" si="6"/>
        <v>2914</v>
      </c>
      <c r="I18" s="429">
        <f t="shared" si="7"/>
        <v>2914</v>
      </c>
      <c r="J18" s="429">
        <f t="shared" si="8"/>
        <v>2914</v>
      </c>
      <c r="K18" s="429">
        <f t="shared" si="9"/>
        <v>2914</v>
      </c>
      <c r="L18" s="429">
        <f t="shared" si="10"/>
        <v>2621.2631578947362</v>
      </c>
      <c r="M18" s="429">
        <f t="shared" si="11"/>
        <v>4218.5263157894724</v>
      </c>
      <c r="N18" s="429">
        <f t="shared" si="12"/>
        <v>4218.5263157894724</v>
      </c>
      <c r="O18" s="429">
        <f t="shared" si="13"/>
        <v>3743.8947368421063</v>
      </c>
      <c r="P18" s="429">
        <f t="shared" si="14"/>
        <v>4724.2105263157891</v>
      </c>
      <c r="Q18" s="767">
        <f t="shared" si="15"/>
        <v>4724.2105263157891</v>
      </c>
    </row>
    <row r="19" spans="1:17" ht="13.9" x14ac:dyDescent="0.25">
      <c r="A19" s="759">
        <v>2032</v>
      </c>
      <c r="B19" s="429">
        <f t="shared" si="0"/>
        <v>1750.7368421052624</v>
      </c>
      <c r="C19" s="429">
        <f t="shared" si="1"/>
        <v>1750.7368421052624</v>
      </c>
      <c r="D19" s="429">
        <f t="shared" si="2"/>
        <v>1705.5263157894728</v>
      </c>
      <c r="E19" s="429">
        <f t="shared" si="3"/>
        <v>2993</v>
      </c>
      <c r="F19" s="429">
        <f t="shared" si="4"/>
        <v>2993</v>
      </c>
      <c r="G19" s="429">
        <f t="shared" si="5"/>
        <v>2993</v>
      </c>
      <c r="H19" s="429">
        <f t="shared" si="6"/>
        <v>2993</v>
      </c>
      <c r="I19" s="429">
        <f t="shared" si="7"/>
        <v>2993</v>
      </c>
      <c r="J19" s="429">
        <f t="shared" si="8"/>
        <v>2993</v>
      </c>
      <c r="K19" s="429">
        <f t="shared" si="9"/>
        <v>2993</v>
      </c>
      <c r="L19" s="429">
        <f t="shared" si="10"/>
        <v>2691.7368421052624</v>
      </c>
      <c r="M19" s="429">
        <f t="shared" si="11"/>
        <v>4334.4736842105249</v>
      </c>
      <c r="N19" s="429">
        <f t="shared" si="12"/>
        <v>4334.4736842105249</v>
      </c>
      <c r="O19" s="429">
        <f t="shared" si="13"/>
        <v>3837.1052631578959</v>
      </c>
      <c r="P19" s="429">
        <f t="shared" si="14"/>
        <v>4832.78947368421</v>
      </c>
      <c r="Q19" s="767">
        <f t="shared" si="15"/>
        <v>4832.78947368421</v>
      </c>
    </row>
    <row r="20" spans="1:17" ht="13.9" x14ac:dyDescent="0.25">
      <c r="A20" s="759">
        <v>2033</v>
      </c>
      <c r="B20" s="429">
        <f t="shared" si="0"/>
        <v>1796.2105263157887</v>
      </c>
      <c r="C20" s="429">
        <f t="shared" si="1"/>
        <v>1796.2105263157887</v>
      </c>
      <c r="D20" s="429">
        <f t="shared" si="2"/>
        <v>1747.5789473684201</v>
      </c>
      <c r="E20" s="429">
        <f t="shared" si="3"/>
        <v>3072</v>
      </c>
      <c r="F20" s="429">
        <f t="shared" si="4"/>
        <v>3072</v>
      </c>
      <c r="G20" s="429">
        <f t="shared" si="5"/>
        <v>3072</v>
      </c>
      <c r="H20" s="429">
        <f t="shared" si="6"/>
        <v>3072</v>
      </c>
      <c r="I20" s="429">
        <f t="shared" si="7"/>
        <v>3072</v>
      </c>
      <c r="J20" s="429">
        <f t="shared" si="8"/>
        <v>3072</v>
      </c>
      <c r="K20" s="429">
        <f t="shared" si="9"/>
        <v>3072</v>
      </c>
      <c r="L20" s="429">
        <f t="shared" si="10"/>
        <v>2762.2105263157887</v>
      </c>
      <c r="M20" s="429">
        <f t="shared" si="11"/>
        <v>4450.4210526315774</v>
      </c>
      <c r="N20" s="429">
        <f t="shared" si="12"/>
        <v>4450.4210526315774</v>
      </c>
      <c r="O20" s="429">
        <f t="shared" si="13"/>
        <v>3930.3157894736855</v>
      </c>
      <c r="P20" s="429">
        <f t="shared" si="14"/>
        <v>4941.3684210526308</v>
      </c>
      <c r="Q20" s="767">
        <f t="shared" si="15"/>
        <v>4941.3684210526308</v>
      </c>
    </row>
    <row r="21" spans="1:17" ht="13.9" x14ac:dyDescent="0.25">
      <c r="A21" s="759">
        <v>2034</v>
      </c>
      <c r="B21" s="429">
        <f t="shared" si="0"/>
        <v>1841.6842105263149</v>
      </c>
      <c r="C21" s="429">
        <f t="shared" si="1"/>
        <v>1841.6842105263149</v>
      </c>
      <c r="D21" s="429">
        <f t="shared" si="2"/>
        <v>1789.6315789473674</v>
      </c>
      <c r="E21" s="429">
        <f t="shared" si="3"/>
        <v>3151</v>
      </c>
      <c r="F21" s="429">
        <f t="shared" si="4"/>
        <v>3151</v>
      </c>
      <c r="G21" s="429">
        <f t="shared" si="5"/>
        <v>3151</v>
      </c>
      <c r="H21" s="429">
        <f t="shared" si="6"/>
        <v>3151</v>
      </c>
      <c r="I21" s="429">
        <f t="shared" si="7"/>
        <v>3151</v>
      </c>
      <c r="J21" s="429">
        <f t="shared" si="8"/>
        <v>3151</v>
      </c>
      <c r="K21" s="429">
        <f t="shared" si="9"/>
        <v>3151</v>
      </c>
      <c r="L21" s="429">
        <f t="shared" si="10"/>
        <v>2832.6842105263149</v>
      </c>
      <c r="M21" s="429">
        <f t="shared" si="11"/>
        <v>4566.3684210526299</v>
      </c>
      <c r="N21" s="429">
        <f t="shared" si="12"/>
        <v>4566.3684210526299</v>
      </c>
      <c r="O21" s="429">
        <f t="shared" si="13"/>
        <v>4023.5263157894751</v>
      </c>
      <c r="P21" s="429">
        <f t="shared" si="14"/>
        <v>5049.9473684210516</v>
      </c>
      <c r="Q21" s="767">
        <f t="shared" si="15"/>
        <v>5049.9473684210516</v>
      </c>
    </row>
    <row r="22" spans="1:17" ht="13.9" x14ac:dyDescent="0.25">
      <c r="A22" s="759">
        <v>2035</v>
      </c>
      <c r="B22" s="429">
        <f t="shared" si="0"/>
        <v>1887.1578947368412</v>
      </c>
      <c r="C22" s="429">
        <f t="shared" si="1"/>
        <v>1887.1578947368412</v>
      </c>
      <c r="D22" s="429">
        <f t="shared" si="2"/>
        <v>1831.6842105263147</v>
      </c>
      <c r="E22" s="429">
        <f t="shared" si="3"/>
        <v>3230</v>
      </c>
      <c r="F22" s="429">
        <f t="shared" si="4"/>
        <v>3230</v>
      </c>
      <c r="G22" s="429">
        <f t="shared" si="5"/>
        <v>3230</v>
      </c>
      <c r="H22" s="429">
        <f t="shared" si="6"/>
        <v>3230</v>
      </c>
      <c r="I22" s="429">
        <f t="shared" si="7"/>
        <v>3230</v>
      </c>
      <c r="J22" s="429">
        <f t="shared" si="8"/>
        <v>3230</v>
      </c>
      <c r="K22" s="429">
        <f t="shared" si="9"/>
        <v>3230</v>
      </c>
      <c r="L22" s="429">
        <f t="shared" si="10"/>
        <v>2903.1578947368412</v>
      </c>
      <c r="M22" s="429">
        <f t="shared" si="11"/>
        <v>4682.3157894736823</v>
      </c>
      <c r="N22" s="429">
        <f t="shared" si="12"/>
        <v>4682.3157894736823</v>
      </c>
      <c r="O22" s="429">
        <f t="shared" si="13"/>
        <v>4116.7368421052643</v>
      </c>
      <c r="P22" s="429">
        <f t="shared" si="14"/>
        <v>5158.5263157894724</v>
      </c>
      <c r="Q22" s="767">
        <f t="shared" si="15"/>
        <v>5158.5263157894724</v>
      </c>
    </row>
    <row r="23" spans="1:17" ht="13.9" x14ac:dyDescent="0.25">
      <c r="A23" s="759">
        <v>2036</v>
      </c>
      <c r="B23" s="429">
        <f t="shared" si="0"/>
        <v>1932.6315789473674</v>
      </c>
      <c r="C23" s="429">
        <f t="shared" si="1"/>
        <v>1932.6315789473674</v>
      </c>
      <c r="D23" s="429">
        <f t="shared" si="2"/>
        <v>1873.736842105262</v>
      </c>
      <c r="E23" s="429">
        <f t="shared" si="3"/>
        <v>3309</v>
      </c>
      <c r="F23" s="429">
        <f t="shared" si="4"/>
        <v>3309</v>
      </c>
      <c r="G23" s="429">
        <f t="shared" si="5"/>
        <v>3309</v>
      </c>
      <c r="H23" s="429">
        <f t="shared" si="6"/>
        <v>3309</v>
      </c>
      <c r="I23" s="429">
        <f t="shared" si="7"/>
        <v>3309</v>
      </c>
      <c r="J23" s="429">
        <f t="shared" si="8"/>
        <v>3309</v>
      </c>
      <c r="K23" s="429">
        <f t="shared" si="9"/>
        <v>3309</v>
      </c>
      <c r="L23" s="429">
        <f t="shared" si="10"/>
        <v>2973.6315789473674</v>
      </c>
      <c r="M23" s="429">
        <f t="shared" si="11"/>
        <v>4798.2631578947348</v>
      </c>
      <c r="N23" s="429">
        <f t="shared" si="12"/>
        <v>4798.2631578947348</v>
      </c>
      <c r="O23" s="429">
        <f t="shared" si="13"/>
        <v>4209.9473684210534</v>
      </c>
      <c r="P23" s="429">
        <f t="shared" si="14"/>
        <v>5267.1052631578932</v>
      </c>
      <c r="Q23" s="767">
        <f t="shared" si="15"/>
        <v>5267.1052631578932</v>
      </c>
    </row>
    <row r="24" spans="1:17" ht="13.9" x14ac:dyDescent="0.25">
      <c r="A24" s="759">
        <v>2037</v>
      </c>
      <c r="B24" s="429">
        <f t="shared" si="0"/>
        <v>1978.1052631578937</v>
      </c>
      <c r="C24" s="429">
        <f t="shared" si="1"/>
        <v>1978.1052631578937</v>
      </c>
      <c r="D24" s="429">
        <f t="shared" si="2"/>
        <v>1915.7894736842093</v>
      </c>
      <c r="E24" s="429">
        <f t="shared" si="3"/>
        <v>3388</v>
      </c>
      <c r="F24" s="429">
        <f t="shared" si="4"/>
        <v>3388</v>
      </c>
      <c r="G24" s="429">
        <f t="shared" si="5"/>
        <v>3388</v>
      </c>
      <c r="H24" s="429">
        <f t="shared" si="6"/>
        <v>3388</v>
      </c>
      <c r="I24" s="429">
        <f t="shared" si="7"/>
        <v>3388</v>
      </c>
      <c r="J24" s="429">
        <f t="shared" si="8"/>
        <v>3388</v>
      </c>
      <c r="K24" s="429">
        <f t="shared" si="9"/>
        <v>3388</v>
      </c>
      <c r="L24" s="429">
        <f t="shared" si="10"/>
        <v>3044.1052631578937</v>
      </c>
      <c r="M24" s="429">
        <f t="shared" si="11"/>
        <v>4914.2105263157873</v>
      </c>
      <c r="N24" s="429">
        <f t="shared" si="12"/>
        <v>4914.2105263157873</v>
      </c>
      <c r="O24" s="429">
        <f t="shared" si="13"/>
        <v>4303.1578947368425</v>
      </c>
      <c r="P24" s="429">
        <f t="shared" si="14"/>
        <v>5375.684210526314</v>
      </c>
      <c r="Q24" s="767">
        <f t="shared" si="15"/>
        <v>5375.684210526314</v>
      </c>
    </row>
    <row r="25" spans="1:17" ht="13.9" x14ac:dyDescent="0.25">
      <c r="A25" s="759">
        <v>2038</v>
      </c>
      <c r="B25" s="429">
        <f t="shared" si="0"/>
        <v>2023.5789473684199</v>
      </c>
      <c r="C25" s="429">
        <f t="shared" si="1"/>
        <v>2023.5789473684199</v>
      </c>
      <c r="D25" s="429">
        <f t="shared" si="2"/>
        <v>1957.8421052631566</v>
      </c>
      <c r="E25" s="429">
        <f t="shared" si="3"/>
        <v>3467</v>
      </c>
      <c r="F25" s="429">
        <f t="shared" si="4"/>
        <v>3467</v>
      </c>
      <c r="G25" s="429">
        <f t="shared" si="5"/>
        <v>3467</v>
      </c>
      <c r="H25" s="429">
        <f t="shared" si="6"/>
        <v>3467</v>
      </c>
      <c r="I25" s="429">
        <f t="shared" si="7"/>
        <v>3467</v>
      </c>
      <c r="J25" s="429">
        <f t="shared" si="8"/>
        <v>3467</v>
      </c>
      <c r="K25" s="429">
        <f t="shared" si="9"/>
        <v>3467</v>
      </c>
      <c r="L25" s="429">
        <f t="shared" si="10"/>
        <v>3114.5789473684199</v>
      </c>
      <c r="M25" s="429">
        <f t="shared" si="11"/>
        <v>5030.1578947368398</v>
      </c>
      <c r="N25" s="429">
        <f t="shared" si="12"/>
        <v>5030.1578947368398</v>
      </c>
      <c r="O25" s="429">
        <f t="shared" si="13"/>
        <v>4396.3684210526317</v>
      </c>
      <c r="P25" s="429">
        <f t="shared" si="14"/>
        <v>5484.2631578947348</v>
      </c>
      <c r="Q25" s="767">
        <f t="shared" si="15"/>
        <v>5484.2631578947348</v>
      </c>
    </row>
    <row r="26" spans="1:17" ht="13.9" x14ac:dyDescent="0.25">
      <c r="A26" s="759">
        <v>2039</v>
      </c>
      <c r="B26" s="429">
        <f t="shared" si="0"/>
        <v>2069.0526315789461</v>
      </c>
      <c r="C26" s="429">
        <f t="shared" si="1"/>
        <v>2069.0526315789461</v>
      </c>
      <c r="D26" s="429">
        <f t="shared" si="2"/>
        <v>1999.8947368421038</v>
      </c>
      <c r="E26" s="429">
        <f t="shared" si="3"/>
        <v>3546</v>
      </c>
      <c r="F26" s="429">
        <f t="shared" si="4"/>
        <v>3546</v>
      </c>
      <c r="G26" s="429">
        <f t="shared" si="5"/>
        <v>3546</v>
      </c>
      <c r="H26" s="429">
        <f t="shared" si="6"/>
        <v>3546</v>
      </c>
      <c r="I26" s="429">
        <f t="shared" si="7"/>
        <v>3546</v>
      </c>
      <c r="J26" s="429">
        <f t="shared" si="8"/>
        <v>3546</v>
      </c>
      <c r="K26" s="429">
        <f t="shared" si="9"/>
        <v>3546</v>
      </c>
      <c r="L26" s="429">
        <f t="shared" si="10"/>
        <v>3185.0526315789461</v>
      </c>
      <c r="M26" s="429">
        <f t="shared" si="11"/>
        <v>5146.1052631578923</v>
      </c>
      <c r="N26" s="429">
        <f t="shared" si="12"/>
        <v>5146.1052631578923</v>
      </c>
      <c r="O26" s="429">
        <f t="shared" si="13"/>
        <v>4489.5789473684208</v>
      </c>
      <c r="P26" s="429">
        <f t="shared" si="14"/>
        <v>5592.8421052631556</v>
      </c>
      <c r="Q26" s="767">
        <f t="shared" si="15"/>
        <v>5592.8421052631556</v>
      </c>
    </row>
    <row r="27" spans="1:17" ht="13.9" x14ac:dyDescent="0.25">
      <c r="A27" s="759">
        <v>2040</v>
      </c>
      <c r="B27" s="429">
        <f t="shared" si="0"/>
        <v>2114.5263157894724</v>
      </c>
      <c r="C27" s="429">
        <f t="shared" si="1"/>
        <v>2114.5263157894724</v>
      </c>
      <c r="D27" s="429">
        <f t="shared" si="2"/>
        <v>2041.9473684210511</v>
      </c>
      <c r="E27" s="429">
        <f t="shared" si="3"/>
        <v>3625</v>
      </c>
      <c r="F27" s="429">
        <f t="shared" si="4"/>
        <v>3625</v>
      </c>
      <c r="G27" s="429">
        <f t="shared" si="5"/>
        <v>3625</v>
      </c>
      <c r="H27" s="429">
        <f t="shared" si="6"/>
        <v>3625</v>
      </c>
      <c r="I27" s="429">
        <f t="shared" si="7"/>
        <v>3625</v>
      </c>
      <c r="J27" s="429">
        <f t="shared" si="8"/>
        <v>3625</v>
      </c>
      <c r="K27" s="429">
        <f t="shared" si="9"/>
        <v>3625</v>
      </c>
      <c r="L27" s="429">
        <f t="shared" si="10"/>
        <v>3255.5263157894724</v>
      </c>
      <c r="M27" s="429">
        <f t="shared" si="11"/>
        <v>5262.0526315789448</v>
      </c>
      <c r="N27" s="429">
        <f t="shared" si="12"/>
        <v>5262.0526315789448</v>
      </c>
      <c r="O27" s="429">
        <f t="shared" si="13"/>
        <v>4582.78947368421</v>
      </c>
      <c r="P27" s="429">
        <f t="shared" si="14"/>
        <v>5701.4210526315765</v>
      </c>
      <c r="Q27" s="767">
        <f t="shared" si="15"/>
        <v>5701.4210526315765</v>
      </c>
    </row>
    <row r="28" spans="1:17" ht="14.45" thickBot="1" x14ac:dyDescent="0.3">
      <c r="A28" s="763">
        <v>2041</v>
      </c>
      <c r="B28" s="768">
        <v>2160</v>
      </c>
      <c r="C28" s="768">
        <v>2160</v>
      </c>
      <c r="D28" s="768">
        <v>2084</v>
      </c>
      <c r="E28" s="768">
        <v>3704</v>
      </c>
      <c r="F28" s="768">
        <v>3704</v>
      </c>
      <c r="G28" s="768">
        <v>3704</v>
      </c>
      <c r="H28" s="768">
        <v>3704</v>
      </c>
      <c r="I28" s="768">
        <v>3704</v>
      </c>
      <c r="J28" s="768">
        <v>3704</v>
      </c>
      <c r="K28" s="768">
        <v>3704</v>
      </c>
      <c r="L28" s="768">
        <v>3326</v>
      </c>
      <c r="M28" s="768">
        <v>5378</v>
      </c>
      <c r="N28" s="768">
        <v>5378</v>
      </c>
      <c r="O28" s="768">
        <v>4676</v>
      </c>
      <c r="P28" s="768">
        <v>5810</v>
      </c>
      <c r="Q28" s="769">
        <v>5810</v>
      </c>
    </row>
    <row r="30" spans="1:17" ht="14.45" thickBot="1" x14ac:dyDescent="0.3">
      <c r="A30" s="902" t="s">
        <v>618</v>
      </c>
      <c r="B30" s="902"/>
      <c r="C30" s="902"/>
      <c r="D30" s="902"/>
      <c r="E30" s="902"/>
      <c r="F30" s="902"/>
      <c r="G30" s="902"/>
      <c r="H30" s="902"/>
      <c r="I30" s="902"/>
      <c r="J30" s="902"/>
      <c r="K30" s="902"/>
      <c r="L30" s="902"/>
      <c r="M30" s="902"/>
      <c r="N30" s="902"/>
      <c r="O30" s="902"/>
      <c r="P30" s="902"/>
      <c r="Q30" s="902"/>
    </row>
    <row r="31" spans="1:17" ht="14.45" thickBot="1" x14ac:dyDescent="0.3">
      <c r="A31" s="770" t="s">
        <v>297</v>
      </c>
      <c r="B31" s="771">
        <v>27</v>
      </c>
      <c r="C31" s="771">
        <v>27</v>
      </c>
      <c r="D31" s="771">
        <v>27</v>
      </c>
      <c r="E31" s="771">
        <v>16</v>
      </c>
      <c r="F31" s="771">
        <v>16</v>
      </c>
      <c r="G31" s="771">
        <v>16</v>
      </c>
      <c r="H31" s="771">
        <v>16</v>
      </c>
      <c r="I31" s="771">
        <v>16</v>
      </c>
      <c r="J31" s="771">
        <v>16</v>
      </c>
      <c r="K31" s="771">
        <v>16</v>
      </c>
      <c r="L31" s="771">
        <v>18</v>
      </c>
      <c r="M31" s="771">
        <v>11</v>
      </c>
      <c r="N31" s="771">
        <v>11</v>
      </c>
      <c r="O31" s="771">
        <v>11</v>
      </c>
      <c r="P31" s="771">
        <v>9</v>
      </c>
      <c r="Q31" s="772">
        <v>8</v>
      </c>
    </row>
    <row r="33" spans="1:17" ht="14.45" thickBot="1" x14ac:dyDescent="0.3">
      <c r="A33" s="902" t="s">
        <v>619</v>
      </c>
      <c r="B33" s="902"/>
      <c r="C33" s="902"/>
      <c r="D33" s="902"/>
      <c r="E33" s="902"/>
      <c r="F33" s="902"/>
      <c r="G33" s="902"/>
      <c r="H33" s="902"/>
      <c r="I33" s="902"/>
      <c r="J33" s="902"/>
      <c r="K33" s="902"/>
      <c r="L33" s="902"/>
      <c r="M33" s="902"/>
      <c r="N33" s="902"/>
      <c r="O33" s="902"/>
      <c r="P33" s="902"/>
      <c r="Q33" s="902"/>
    </row>
    <row r="34" spans="1:17" ht="13.9" x14ac:dyDescent="0.25">
      <c r="A34" s="480">
        <v>2022</v>
      </c>
      <c r="B34" s="773">
        <f>B9*(1+B$31/100)</f>
        <v>1645.92</v>
      </c>
      <c r="C34" s="773">
        <f t="shared" ref="C34:Q49" si="16">C9*(1+C$31/100)</f>
        <v>1645.92</v>
      </c>
      <c r="D34" s="773">
        <f t="shared" si="16"/>
        <v>1631.95</v>
      </c>
      <c r="E34" s="773">
        <f t="shared" si="16"/>
        <v>2555.48</v>
      </c>
      <c r="F34" s="773">
        <f t="shared" si="16"/>
        <v>2555.48</v>
      </c>
      <c r="G34" s="773">
        <f t="shared" si="16"/>
        <v>2555.48</v>
      </c>
      <c r="H34" s="773">
        <f t="shared" si="16"/>
        <v>2555.48</v>
      </c>
      <c r="I34" s="773">
        <f t="shared" si="16"/>
        <v>2555.48</v>
      </c>
      <c r="J34" s="773">
        <f t="shared" si="16"/>
        <v>2555.48</v>
      </c>
      <c r="K34" s="773">
        <f t="shared" ref="K34:Q34" si="17">K9*(1+K$31/100)</f>
        <v>2555.48</v>
      </c>
      <c r="L34" s="773">
        <f t="shared" si="17"/>
        <v>2344.66</v>
      </c>
      <c r="M34" s="773">
        <f t="shared" si="17"/>
        <v>3524.2500000000005</v>
      </c>
      <c r="N34" s="773">
        <f t="shared" si="17"/>
        <v>3524.2500000000005</v>
      </c>
      <c r="O34" s="773">
        <f t="shared" si="17"/>
        <v>3224.55</v>
      </c>
      <c r="P34" s="773">
        <f t="shared" si="17"/>
        <v>4084.2300000000005</v>
      </c>
      <c r="Q34" s="774">
        <f t="shared" si="17"/>
        <v>4046.76</v>
      </c>
    </row>
    <row r="35" spans="1:17" ht="13.9" x14ac:dyDescent="0.25">
      <c r="A35" s="759">
        <v>2023</v>
      </c>
      <c r="B35" s="429">
        <f t="shared" ref="B35:Q50" si="18">B10*(1+B$31/100)</f>
        <v>1703.6715789473683</v>
      </c>
      <c r="C35" s="429">
        <f t="shared" si="18"/>
        <v>1703.6715789473683</v>
      </c>
      <c r="D35" s="429">
        <f t="shared" si="18"/>
        <v>1685.356842105263</v>
      </c>
      <c r="E35" s="429">
        <f t="shared" si="18"/>
        <v>2647.12</v>
      </c>
      <c r="F35" s="429">
        <f t="shared" si="18"/>
        <v>2647.12</v>
      </c>
      <c r="G35" s="429">
        <f t="shared" si="18"/>
        <v>2647.12</v>
      </c>
      <c r="H35" s="429">
        <f t="shared" si="18"/>
        <v>2647.12</v>
      </c>
      <c r="I35" s="429">
        <f t="shared" si="18"/>
        <v>2647.12</v>
      </c>
      <c r="J35" s="429">
        <f t="shared" si="18"/>
        <v>2647.12</v>
      </c>
      <c r="K35" s="429">
        <f t="shared" si="18"/>
        <v>2647.12</v>
      </c>
      <c r="L35" s="429">
        <f t="shared" si="18"/>
        <v>2427.818947368421</v>
      </c>
      <c r="M35" s="429">
        <f t="shared" si="18"/>
        <v>3652.9515789473685</v>
      </c>
      <c r="N35" s="429">
        <f t="shared" si="18"/>
        <v>3652.9515789473685</v>
      </c>
      <c r="O35" s="429">
        <f t="shared" si="18"/>
        <v>3328.0136842105267</v>
      </c>
      <c r="P35" s="429">
        <f t="shared" si="18"/>
        <v>4202.581052631579</v>
      </c>
      <c r="Q35" s="767">
        <f t="shared" si="18"/>
        <v>4164.0252631578951</v>
      </c>
    </row>
    <row r="36" spans="1:17" ht="13.9" x14ac:dyDescent="0.25">
      <c r="A36" s="759">
        <v>2024</v>
      </c>
      <c r="B36" s="429">
        <f t="shared" si="18"/>
        <v>1761.4231578947367</v>
      </c>
      <c r="C36" s="429">
        <f t="shared" si="16"/>
        <v>1761.4231578947367</v>
      </c>
      <c r="D36" s="429">
        <f t="shared" si="16"/>
        <v>1738.7636842105262</v>
      </c>
      <c r="E36" s="429">
        <f t="shared" si="16"/>
        <v>2738.7599999999998</v>
      </c>
      <c r="F36" s="429">
        <f t="shared" si="16"/>
        <v>2738.7599999999998</v>
      </c>
      <c r="G36" s="429">
        <f t="shared" si="16"/>
        <v>2738.7599999999998</v>
      </c>
      <c r="H36" s="429">
        <f t="shared" si="16"/>
        <v>2738.7599999999998</v>
      </c>
      <c r="I36" s="429">
        <f t="shared" si="16"/>
        <v>2738.7599999999998</v>
      </c>
      <c r="J36" s="429">
        <f t="shared" si="16"/>
        <v>2738.7599999999998</v>
      </c>
      <c r="K36" s="429">
        <f t="shared" si="16"/>
        <v>2738.7599999999998</v>
      </c>
      <c r="L36" s="429">
        <f t="shared" si="16"/>
        <v>2510.9778947368418</v>
      </c>
      <c r="M36" s="429">
        <f t="shared" si="16"/>
        <v>3781.653157894737</v>
      </c>
      <c r="N36" s="429">
        <f t="shared" si="16"/>
        <v>3781.653157894737</v>
      </c>
      <c r="O36" s="429">
        <f t="shared" si="16"/>
        <v>3431.4773684210531</v>
      </c>
      <c r="P36" s="429">
        <f t="shared" si="16"/>
        <v>4320.9321052631585</v>
      </c>
      <c r="Q36" s="767">
        <f t="shared" si="16"/>
        <v>4281.29052631579</v>
      </c>
    </row>
    <row r="37" spans="1:17" ht="13.9" x14ac:dyDescent="0.25">
      <c r="A37" s="759">
        <v>2025</v>
      </c>
      <c r="B37" s="429">
        <f t="shared" si="18"/>
        <v>1819.1747368421049</v>
      </c>
      <c r="C37" s="429">
        <f t="shared" si="16"/>
        <v>1819.1747368421049</v>
      </c>
      <c r="D37" s="429">
        <f t="shared" si="16"/>
        <v>1792.1705263157892</v>
      </c>
      <c r="E37" s="429">
        <f t="shared" si="16"/>
        <v>2830.3999999999996</v>
      </c>
      <c r="F37" s="429">
        <f t="shared" si="16"/>
        <v>2830.3999999999996</v>
      </c>
      <c r="G37" s="429">
        <f t="shared" si="16"/>
        <v>2830.3999999999996</v>
      </c>
      <c r="H37" s="429">
        <f t="shared" si="16"/>
        <v>2830.3999999999996</v>
      </c>
      <c r="I37" s="429">
        <f t="shared" si="16"/>
        <v>2830.3999999999996</v>
      </c>
      <c r="J37" s="429">
        <f t="shared" si="16"/>
        <v>2830.3999999999996</v>
      </c>
      <c r="K37" s="429">
        <f t="shared" si="16"/>
        <v>2830.3999999999996</v>
      </c>
      <c r="L37" s="429">
        <f t="shared" si="16"/>
        <v>2594.136842105263</v>
      </c>
      <c r="M37" s="429">
        <f t="shared" si="16"/>
        <v>3910.354736842105</v>
      </c>
      <c r="N37" s="429">
        <f t="shared" si="16"/>
        <v>3910.354736842105</v>
      </c>
      <c r="O37" s="429">
        <f t="shared" si="16"/>
        <v>3534.9410526315796</v>
      </c>
      <c r="P37" s="429">
        <f t="shared" si="16"/>
        <v>4439.283157894738</v>
      </c>
      <c r="Q37" s="767">
        <f t="shared" si="16"/>
        <v>4398.5557894736849</v>
      </c>
    </row>
    <row r="38" spans="1:17" ht="13.9" x14ac:dyDescent="0.25">
      <c r="A38" s="759">
        <v>2026</v>
      </c>
      <c r="B38" s="429">
        <f t="shared" si="18"/>
        <v>1876.9263157894734</v>
      </c>
      <c r="C38" s="429">
        <f t="shared" si="16"/>
        <v>1876.9263157894734</v>
      </c>
      <c r="D38" s="429">
        <f t="shared" si="16"/>
        <v>1845.5773684210521</v>
      </c>
      <c r="E38" s="429">
        <f t="shared" si="16"/>
        <v>2922.04</v>
      </c>
      <c r="F38" s="429">
        <f t="shared" si="16"/>
        <v>2922.04</v>
      </c>
      <c r="G38" s="429">
        <f t="shared" si="16"/>
        <v>2922.04</v>
      </c>
      <c r="H38" s="429">
        <f t="shared" si="16"/>
        <v>2922.04</v>
      </c>
      <c r="I38" s="429">
        <f t="shared" si="16"/>
        <v>2922.04</v>
      </c>
      <c r="J38" s="429">
        <f t="shared" si="16"/>
        <v>2922.04</v>
      </c>
      <c r="K38" s="429">
        <f t="shared" si="16"/>
        <v>2922.04</v>
      </c>
      <c r="L38" s="429">
        <f t="shared" si="16"/>
        <v>2677.2957894736837</v>
      </c>
      <c r="M38" s="429">
        <f t="shared" si="16"/>
        <v>4039.0563157894735</v>
      </c>
      <c r="N38" s="429">
        <f t="shared" si="16"/>
        <v>4039.0563157894735</v>
      </c>
      <c r="O38" s="429">
        <f t="shared" si="16"/>
        <v>3638.4047368421061</v>
      </c>
      <c r="P38" s="429">
        <f t="shared" si="16"/>
        <v>4557.6342105263175</v>
      </c>
      <c r="Q38" s="767">
        <f t="shared" si="16"/>
        <v>4515.8210526315797</v>
      </c>
    </row>
    <row r="39" spans="1:17" ht="13.9" x14ac:dyDescent="0.25">
      <c r="A39" s="759">
        <v>2027</v>
      </c>
      <c r="B39" s="429">
        <f t="shared" si="18"/>
        <v>1934.6778947368416</v>
      </c>
      <c r="C39" s="429">
        <f t="shared" si="16"/>
        <v>1934.6778947368416</v>
      </c>
      <c r="D39" s="429">
        <f t="shared" si="16"/>
        <v>1898.9842105263153</v>
      </c>
      <c r="E39" s="429">
        <f t="shared" si="16"/>
        <v>3013.68</v>
      </c>
      <c r="F39" s="429">
        <f t="shared" si="16"/>
        <v>3013.68</v>
      </c>
      <c r="G39" s="429">
        <f t="shared" si="16"/>
        <v>3013.68</v>
      </c>
      <c r="H39" s="429">
        <f t="shared" si="16"/>
        <v>3013.68</v>
      </c>
      <c r="I39" s="429">
        <f t="shared" si="16"/>
        <v>3013.68</v>
      </c>
      <c r="J39" s="429">
        <f t="shared" si="16"/>
        <v>3013.68</v>
      </c>
      <c r="K39" s="429">
        <f t="shared" si="16"/>
        <v>3013.68</v>
      </c>
      <c r="L39" s="429">
        <f t="shared" si="16"/>
        <v>2760.4547368421045</v>
      </c>
      <c r="M39" s="429">
        <f t="shared" si="16"/>
        <v>4167.757894736842</v>
      </c>
      <c r="N39" s="429">
        <f t="shared" si="16"/>
        <v>4167.757894736842</v>
      </c>
      <c r="O39" s="429">
        <f t="shared" si="16"/>
        <v>3741.8684210526326</v>
      </c>
      <c r="P39" s="429">
        <f t="shared" si="16"/>
        <v>4675.985263157896</v>
      </c>
      <c r="Q39" s="767">
        <f t="shared" si="16"/>
        <v>4633.0863157894746</v>
      </c>
    </row>
    <row r="40" spans="1:17" ht="13.9" x14ac:dyDescent="0.25">
      <c r="A40" s="759">
        <v>2028</v>
      </c>
      <c r="B40" s="429">
        <f t="shared" si="18"/>
        <v>1992.4294736842101</v>
      </c>
      <c r="C40" s="429">
        <f t="shared" si="16"/>
        <v>1992.4294736842101</v>
      </c>
      <c r="D40" s="429">
        <f t="shared" si="16"/>
        <v>1952.3910526315783</v>
      </c>
      <c r="E40" s="429">
        <f t="shared" si="16"/>
        <v>3105.3199999999997</v>
      </c>
      <c r="F40" s="429">
        <f t="shared" si="16"/>
        <v>3105.3199999999997</v>
      </c>
      <c r="G40" s="429">
        <f t="shared" si="16"/>
        <v>3105.3199999999997</v>
      </c>
      <c r="H40" s="429">
        <f t="shared" si="16"/>
        <v>3105.3199999999997</v>
      </c>
      <c r="I40" s="429">
        <f t="shared" si="16"/>
        <v>3105.3199999999997</v>
      </c>
      <c r="J40" s="429">
        <f t="shared" si="16"/>
        <v>3105.3199999999997</v>
      </c>
      <c r="K40" s="429">
        <f t="shared" si="16"/>
        <v>3105.3199999999997</v>
      </c>
      <c r="L40" s="429">
        <f t="shared" si="16"/>
        <v>2843.6136842105257</v>
      </c>
      <c r="M40" s="429">
        <f t="shared" si="16"/>
        <v>4296.45947368421</v>
      </c>
      <c r="N40" s="429">
        <f t="shared" si="16"/>
        <v>4296.45947368421</v>
      </c>
      <c r="O40" s="429">
        <f t="shared" si="16"/>
        <v>3845.3321052631591</v>
      </c>
      <c r="P40" s="429">
        <f t="shared" si="16"/>
        <v>4794.3363157894746</v>
      </c>
      <c r="Q40" s="767">
        <f t="shared" si="16"/>
        <v>4750.3515789473695</v>
      </c>
    </row>
    <row r="41" spans="1:17" ht="13.9" x14ac:dyDescent="0.25">
      <c r="A41" s="759">
        <v>2029</v>
      </c>
      <c r="B41" s="429">
        <f t="shared" si="18"/>
        <v>2050.1810526315785</v>
      </c>
      <c r="C41" s="429">
        <f t="shared" si="16"/>
        <v>2050.1810526315785</v>
      </c>
      <c r="D41" s="429">
        <f t="shared" si="16"/>
        <v>2005.7978947368415</v>
      </c>
      <c r="E41" s="429">
        <f t="shared" si="16"/>
        <v>3196.9599999999996</v>
      </c>
      <c r="F41" s="429">
        <f t="shared" si="16"/>
        <v>3196.9599999999996</v>
      </c>
      <c r="G41" s="429">
        <f t="shared" si="16"/>
        <v>3196.9599999999996</v>
      </c>
      <c r="H41" s="429">
        <f t="shared" si="16"/>
        <v>3196.9599999999996</v>
      </c>
      <c r="I41" s="429">
        <f t="shared" si="16"/>
        <v>3196.9599999999996</v>
      </c>
      <c r="J41" s="429">
        <f t="shared" si="16"/>
        <v>3196.9599999999996</v>
      </c>
      <c r="K41" s="429">
        <f t="shared" si="16"/>
        <v>3196.9599999999996</v>
      </c>
      <c r="L41" s="429">
        <f t="shared" si="16"/>
        <v>2926.7726315789464</v>
      </c>
      <c r="M41" s="429">
        <f t="shared" si="16"/>
        <v>4425.1610526315781</v>
      </c>
      <c r="N41" s="429">
        <f t="shared" si="16"/>
        <v>4425.1610526315781</v>
      </c>
      <c r="O41" s="429">
        <f t="shared" si="16"/>
        <v>3948.7957894736855</v>
      </c>
      <c r="P41" s="429">
        <f t="shared" si="16"/>
        <v>4912.6873684210532</v>
      </c>
      <c r="Q41" s="767">
        <f t="shared" si="16"/>
        <v>4867.6168421052635</v>
      </c>
    </row>
    <row r="42" spans="1:17" ht="13.9" x14ac:dyDescent="0.25">
      <c r="A42" s="759">
        <v>2030</v>
      </c>
      <c r="B42" s="429">
        <f t="shared" si="18"/>
        <v>2107.9326315789467</v>
      </c>
      <c r="C42" s="429">
        <f t="shared" si="16"/>
        <v>2107.9326315789467</v>
      </c>
      <c r="D42" s="429">
        <f t="shared" si="16"/>
        <v>2059.2047368421045</v>
      </c>
      <c r="E42" s="429">
        <f t="shared" si="16"/>
        <v>3288.6</v>
      </c>
      <c r="F42" s="429">
        <f t="shared" si="16"/>
        <v>3288.6</v>
      </c>
      <c r="G42" s="429">
        <f t="shared" si="16"/>
        <v>3288.6</v>
      </c>
      <c r="H42" s="429">
        <f t="shared" si="16"/>
        <v>3288.6</v>
      </c>
      <c r="I42" s="429">
        <f t="shared" si="16"/>
        <v>3288.6</v>
      </c>
      <c r="J42" s="429">
        <f t="shared" si="16"/>
        <v>3288.6</v>
      </c>
      <c r="K42" s="429">
        <f t="shared" si="16"/>
        <v>3288.6</v>
      </c>
      <c r="L42" s="429">
        <f t="shared" si="16"/>
        <v>3009.9315789473676</v>
      </c>
      <c r="M42" s="429">
        <f t="shared" si="16"/>
        <v>4553.8626315789461</v>
      </c>
      <c r="N42" s="429">
        <f t="shared" si="16"/>
        <v>4553.8626315789461</v>
      </c>
      <c r="O42" s="429">
        <f t="shared" si="16"/>
        <v>4052.259473684212</v>
      </c>
      <c r="P42" s="429">
        <f t="shared" si="16"/>
        <v>5031.0384210526317</v>
      </c>
      <c r="Q42" s="767">
        <f t="shared" si="16"/>
        <v>4984.8821052631583</v>
      </c>
    </row>
    <row r="43" spans="1:17" ht="13.9" x14ac:dyDescent="0.25">
      <c r="A43" s="759">
        <v>2031</v>
      </c>
      <c r="B43" s="429">
        <f t="shared" si="18"/>
        <v>2165.6842105263149</v>
      </c>
      <c r="C43" s="429">
        <f t="shared" si="16"/>
        <v>2165.6842105263149</v>
      </c>
      <c r="D43" s="429">
        <f t="shared" si="16"/>
        <v>2112.6115789473674</v>
      </c>
      <c r="E43" s="429">
        <f t="shared" si="16"/>
        <v>3380.24</v>
      </c>
      <c r="F43" s="429">
        <f t="shared" si="16"/>
        <v>3380.24</v>
      </c>
      <c r="G43" s="429">
        <f t="shared" si="16"/>
        <v>3380.24</v>
      </c>
      <c r="H43" s="429">
        <f t="shared" si="16"/>
        <v>3380.24</v>
      </c>
      <c r="I43" s="429">
        <f t="shared" si="16"/>
        <v>3380.24</v>
      </c>
      <c r="J43" s="429">
        <f t="shared" si="16"/>
        <v>3380.24</v>
      </c>
      <c r="K43" s="429">
        <f t="shared" si="16"/>
        <v>3380.24</v>
      </c>
      <c r="L43" s="429">
        <f t="shared" si="16"/>
        <v>3093.0905263157883</v>
      </c>
      <c r="M43" s="429">
        <f t="shared" si="16"/>
        <v>4682.564210526315</v>
      </c>
      <c r="N43" s="429">
        <f t="shared" si="16"/>
        <v>4682.564210526315</v>
      </c>
      <c r="O43" s="429">
        <f t="shared" si="16"/>
        <v>4155.7231578947385</v>
      </c>
      <c r="P43" s="429">
        <f t="shared" si="16"/>
        <v>5149.3894736842103</v>
      </c>
      <c r="Q43" s="767">
        <f t="shared" si="16"/>
        <v>5102.1473684210523</v>
      </c>
    </row>
    <row r="44" spans="1:17" ht="13.9" x14ac:dyDescent="0.25">
      <c r="A44" s="759">
        <v>2032</v>
      </c>
      <c r="B44" s="429">
        <f t="shared" si="18"/>
        <v>2223.4357894736831</v>
      </c>
      <c r="C44" s="429">
        <f t="shared" si="16"/>
        <v>2223.4357894736831</v>
      </c>
      <c r="D44" s="429">
        <f t="shared" si="16"/>
        <v>2166.0184210526304</v>
      </c>
      <c r="E44" s="429">
        <f t="shared" si="16"/>
        <v>3471.8799999999997</v>
      </c>
      <c r="F44" s="429">
        <f t="shared" si="16"/>
        <v>3471.8799999999997</v>
      </c>
      <c r="G44" s="429">
        <f t="shared" si="16"/>
        <v>3471.8799999999997</v>
      </c>
      <c r="H44" s="429">
        <f t="shared" si="16"/>
        <v>3471.8799999999997</v>
      </c>
      <c r="I44" s="429">
        <f t="shared" si="16"/>
        <v>3471.8799999999997</v>
      </c>
      <c r="J44" s="429">
        <f t="shared" si="16"/>
        <v>3471.8799999999997</v>
      </c>
      <c r="K44" s="429">
        <f t="shared" si="16"/>
        <v>3471.8799999999997</v>
      </c>
      <c r="L44" s="429">
        <f t="shared" si="16"/>
        <v>3176.2494736842095</v>
      </c>
      <c r="M44" s="429">
        <f t="shared" si="16"/>
        <v>4811.2657894736831</v>
      </c>
      <c r="N44" s="429">
        <f t="shared" si="16"/>
        <v>4811.2657894736831</v>
      </c>
      <c r="O44" s="429">
        <f t="shared" si="16"/>
        <v>4259.186842105265</v>
      </c>
      <c r="P44" s="429">
        <f t="shared" si="16"/>
        <v>5267.7405263157889</v>
      </c>
      <c r="Q44" s="767">
        <f t="shared" si="16"/>
        <v>5219.4126315789472</v>
      </c>
    </row>
    <row r="45" spans="1:17" ht="13.9" x14ac:dyDescent="0.25">
      <c r="A45" s="759">
        <v>2033</v>
      </c>
      <c r="B45" s="429">
        <f t="shared" si="18"/>
        <v>2281.1873684210518</v>
      </c>
      <c r="C45" s="429">
        <f t="shared" si="16"/>
        <v>2281.1873684210518</v>
      </c>
      <c r="D45" s="429">
        <f t="shared" si="16"/>
        <v>2219.4252631578938</v>
      </c>
      <c r="E45" s="429">
        <f t="shared" si="16"/>
        <v>3563.5199999999995</v>
      </c>
      <c r="F45" s="429">
        <f t="shared" si="16"/>
        <v>3563.5199999999995</v>
      </c>
      <c r="G45" s="429">
        <f t="shared" si="16"/>
        <v>3563.5199999999995</v>
      </c>
      <c r="H45" s="429">
        <f t="shared" si="16"/>
        <v>3563.5199999999995</v>
      </c>
      <c r="I45" s="429">
        <f t="shared" si="16"/>
        <v>3563.5199999999995</v>
      </c>
      <c r="J45" s="429">
        <f t="shared" si="16"/>
        <v>3563.5199999999995</v>
      </c>
      <c r="K45" s="429">
        <f t="shared" si="16"/>
        <v>3563.5199999999995</v>
      </c>
      <c r="L45" s="429">
        <f t="shared" si="16"/>
        <v>3259.4084210526303</v>
      </c>
      <c r="M45" s="429">
        <f t="shared" si="16"/>
        <v>4939.9673684210511</v>
      </c>
      <c r="N45" s="429">
        <f t="shared" si="16"/>
        <v>4939.9673684210511</v>
      </c>
      <c r="O45" s="429">
        <f t="shared" si="16"/>
        <v>4362.6505263157915</v>
      </c>
      <c r="P45" s="429">
        <f t="shared" si="16"/>
        <v>5386.0915789473684</v>
      </c>
      <c r="Q45" s="767">
        <f t="shared" si="16"/>
        <v>5336.6778947368412</v>
      </c>
    </row>
    <row r="46" spans="1:17" ht="13.9" x14ac:dyDescent="0.25">
      <c r="A46" s="759">
        <v>2034</v>
      </c>
      <c r="B46" s="429">
        <f t="shared" si="18"/>
        <v>2338.93894736842</v>
      </c>
      <c r="C46" s="429">
        <f t="shared" si="16"/>
        <v>2338.93894736842</v>
      </c>
      <c r="D46" s="429">
        <f t="shared" si="16"/>
        <v>2272.8321052631568</v>
      </c>
      <c r="E46" s="429">
        <f t="shared" si="16"/>
        <v>3655.16</v>
      </c>
      <c r="F46" s="429">
        <f t="shared" si="16"/>
        <v>3655.16</v>
      </c>
      <c r="G46" s="429">
        <f t="shared" si="16"/>
        <v>3655.16</v>
      </c>
      <c r="H46" s="429">
        <f t="shared" si="16"/>
        <v>3655.16</v>
      </c>
      <c r="I46" s="429">
        <f t="shared" si="16"/>
        <v>3655.16</v>
      </c>
      <c r="J46" s="429">
        <f t="shared" si="16"/>
        <v>3655.16</v>
      </c>
      <c r="K46" s="429">
        <f t="shared" si="16"/>
        <v>3655.16</v>
      </c>
      <c r="L46" s="429">
        <f t="shared" si="16"/>
        <v>3342.5673684210515</v>
      </c>
      <c r="M46" s="429">
        <f t="shared" si="16"/>
        <v>5068.6689473684191</v>
      </c>
      <c r="N46" s="429">
        <f t="shared" si="16"/>
        <v>5068.6689473684191</v>
      </c>
      <c r="O46" s="429">
        <f t="shared" si="16"/>
        <v>4466.1142105263179</v>
      </c>
      <c r="P46" s="429">
        <f t="shared" si="16"/>
        <v>5504.4426315789469</v>
      </c>
      <c r="Q46" s="767">
        <f t="shared" si="16"/>
        <v>5453.943157894736</v>
      </c>
    </row>
    <row r="47" spans="1:17" ht="13.9" x14ac:dyDescent="0.25">
      <c r="A47" s="759">
        <v>2035</v>
      </c>
      <c r="B47" s="429">
        <f t="shared" si="18"/>
        <v>2396.6905263157882</v>
      </c>
      <c r="C47" s="429">
        <f t="shared" si="16"/>
        <v>2396.6905263157882</v>
      </c>
      <c r="D47" s="429">
        <f t="shared" si="16"/>
        <v>2326.2389473684198</v>
      </c>
      <c r="E47" s="429">
        <f t="shared" si="16"/>
        <v>3746.7999999999997</v>
      </c>
      <c r="F47" s="429">
        <f t="shared" si="16"/>
        <v>3746.7999999999997</v>
      </c>
      <c r="G47" s="429">
        <f t="shared" si="16"/>
        <v>3746.7999999999997</v>
      </c>
      <c r="H47" s="429">
        <f t="shared" si="16"/>
        <v>3746.7999999999997</v>
      </c>
      <c r="I47" s="429">
        <f t="shared" si="16"/>
        <v>3746.7999999999997</v>
      </c>
      <c r="J47" s="429">
        <f t="shared" si="16"/>
        <v>3746.7999999999997</v>
      </c>
      <c r="K47" s="429">
        <f t="shared" si="16"/>
        <v>3746.7999999999997</v>
      </c>
      <c r="L47" s="429">
        <f t="shared" si="16"/>
        <v>3425.7263157894722</v>
      </c>
      <c r="M47" s="429">
        <f t="shared" si="16"/>
        <v>5197.3705263157881</v>
      </c>
      <c r="N47" s="429">
        <f t="shared" si="16"/>
        <v>5197.3705263157881</v>
      </c>
      <c r="O47" s="429">
        <f t="shared" si="16"/>
        <v>4569.5778947368435</v>
      </c>
      <c r="P47" s="429">
        <f t="shared" si="16"/>
        <v>5622.7936842105255</v>
      </c>
      <c r="Q47" s="767">
        <f t="shared" si="16"/>
        <v>5571.2084210526309</v>
      </c>
    </row>
    <row r="48" spans="1:17" ht="13.9" x14ac:dyDescent="0.25">
      <c r="A48" s="759">
        <v>2036</v>
      </c>
      <c r="B48" s="429">
        <f t="shared" si="18"/>
        <v>2454.4421052631565</v>
      </c>
      <c r="C48" s="429">
        <f t="shared" si="16"/>
        <v>2454.4421052631565</v>
      </c>
      <c r="D48" s="429">
        <f t="shared" si="16"/>
        <v>2379.6457894736827</v>
      </c>
      <c r="E48" s="429">
        <f t="shared" si="16"/>
        <v>3838.4399999999996</v>
      </c>
      <c r="F48" s="429">
        <f t="shared" si="16"/>
        <v>3838.4399999999996</v>
      </c>
      <c r="G48" s="429">
        <f t="shared" si="16"/>
        <v>3838.4399999999996</v>
      </c>
      <c r="H48" s="429">
        <f t="shared" si="16"/>
        <v>3838.4399999999996</v>
      </c>
      <c r="I48" s="429">
        <f t="shared" si="16"/>
        <v>3838.4399999999996</v>
      </c>
      <c r="J48" s="429">
        <f t="shared" si="16"/>
        <v>3838.4399999999996</v>
      </c>
      <c r="K48" s="429">
        <f t="shared" si="16"/>
        <v>3838.4399999999996</v>
      </c>
      <c r="L48" s="429">
        <f t="shared" si="16"/>
        <v>3508.8852631578934</v>
      </c>
      <c r="M48" s="429">
        <f t="shared" si="16"/>
        <v>5326.0721052631561</v>
      </c>
      <c r="N48" s="429">
        <f t="shared" si="16"/>
        <v>5326.0721052631561</v>
      </c>
      <c r="O48" s="429">
        <f t="shared" si="16"/>
        <v>4673.04157894737</v>
      </c>
      <c r="P48" s="429">
        <f t="shared" si="16"/>
        <v>5741.1447368421041</v>
      </c>
      <c r="Q48" s="767">
        <f t="shared" si="16"/>
        <v>5688.4736842105249</v>
      </c>
    </row>
    <row r="49" spans="1:17" ht="13.9" x14ac:dyDescent="0.25">
      <c r="A49" s="759">
        <v>2037</v>
      </c>
      <c r="B49" s="429">
        <f t="shared" si="18"/>
        <v>2512.1936842105251</v>
      </c>
      <c r="C49" s="429">
        <f t="shared" si="16"/>
        <v>2512.1936842105251</v>
      </c>
      <c r="D49" s="429">
        <f t="shared" si="16"/>
        <v>2433.0526315789457</v>
      </c>
      <c r="E49" s="429">
        <f t="shared" si="16"/>
        <v>3930.08</v>
      </c>
      <c r="F49" s="429">
        <f t="shared" si="16"/>
        <v>3930.08</v>
      </c>
      <c r="G49" s="429">
        <f t="shared" si="16"/>
        <v>3930.08</v>
      </c>
      <c r="H49" s="429">
        <f t="shared" si="16"/>
        <v>3930.08</v>
      </c>
      <c r="I49" s="429">
        <f t="shared" si="16"/>
        <v>3930.08</v>
      </c>
      <c r="J49" s="429">
        <f t="shared" si="16"/>
        <v>3930.08</v>
      </c>
      <c r="K49" s="429">
        <f t="shared" si="16"/>
        <v>3930.08</v>
      </c>
      <c r="L49" s="429">
        <f t="shared" si="16"/>
        <v>3592.0442105263141</v>
      </c>
      <c r="M49" s="429">
        <f t="shared" si="16"/>
        <v>5454.7736842105242</v>
      </c>
      <c r="N49" s="429">
        <f t="shared" si="16"/>
        <v>5454.7736842105242</v>
      </c>
      <c r="O49" s="429">
        <f t="shared" si="16"/>
        <v>4776.5052631578956</v>
      </c>
      <c r="P49" s="429">
        <f t="shared" si="16"/>
        <v>5859.4957894736826</v>
      </c>
      <c r="Q49" s="767">
        <f t="shared" si="16"/>
        <v>5805.7389473684198</v>
      </c>
    </row>
    <row r="50" spans="1:17" ht="13.9" x14ac:dyDescent="0.25">
      <c r="A50" s="759">
        <v>2038</v>
      </c>
      <c r="B50" s="429">
        <f t="shared" si="18"/>
        <v>2569.9452631578934</v>
      </c>
      <c r="C50" s="429">
        <f t="shared" si="18"/>
        <v>2569.9452631578934</v>
      </c>
      <c r="D50" s="429">
        <f t="shared" si="18"/>
        <v>2486.4594736842087</v>
      </c>
      <c r="E50" s="429">
        <f t="shared" si="18"/>
        <v>4021.72</v>
      </c>
      <c r="F50" s="429">
        <f t="shared" si="18"/>
        <v>4021.72</v>
      </c>
      <c r="G50" s="429">
        <f t="shared" si="18"/>
        <v>4021.72</v>
      </c>
      <c r="H50" s="429">
        <f t="shared" si="18"/>
        <v>4021.72</v>
      </c>
      <c r="I50" s="429">
        <f t="shared" si="18"/>
        <v>4021.72</v>
      </c>
      <c r="J50" s="429">
        <f t="shared" si="18"/>
        <v>4021.72</v>
      </c>
      <c r="K50" s="429">
        <f t="shared" si="18"/>
        <v>4021.72</v>
      </c>
      <c r="L50" s="429">
        <f t="shared" si="18"/>
        <v>3675.2031578947353</v>
      </c>
      <c r="M50" s="429">
        <f t="shared" si="18"/>
        <v>5583.4752631578931</v>
      </c>
      <c r="N50" s="429">
        <f t="shared" si="18"/>
        <v>5583.4752631578931</v>
      </c>
      <c r="O50" s="429">
        <f t="shared" si="18"/>
        <v>4879.9689473684211</v>
      </c>
      <c r="P50" s="429">
        <f t="shared" si="18"/>
        <v>5977.8468421052612</v>
      </c>
      <c r="Q50" s="767">
        <f t="shared" si="18"/>
        <v>5923.0042105263137</v>
      </c>
    </row>
    <row r="51" spans="1:17" ht="13.9" x14ac:dyDescent="0.25">
      <c r="A51" s="759">
        <v>2039</v>
      </c>
      <c r="B51" s="429">
        <f t="shared" ref="B51:Q53" si="19">B26*(1+B$31/100)</f>
        <v>2627.6968421052616</v>
      </c>
      <c r="C51" s="429">
        <f t="shared" si="19"/>
        <v>2627.6968421052616</v>
      </c>
      <c r="D51" s="429">
        <f t="shared" si="19"/>
        <v>2539.8663157894721</v>
      </c>
      <c r="E51" s="429">
        <f t="shared" si="19"/>
        <v>4113.3599999999997</v>
      </c>
      <c r="F51" s="429">
        <f t="shared" si="19"/>
        <v>4113.3599999999997</v>
      </c>
      <c r="G51" s="429">
        <f t="shared" si="19"/>
        <v>4113.3599999999997</v>
      </c>
      <c r="H51" s="429">
        <f t="shared" si="19"/>
        <v>4113.3599999999997</v>
      </c>
      <c r="I51" s="429">
        <f t="shared" si="19"/>
        <v>4113.3599999999997</v>
      </c>
      <c r="J51" s="429">
        <f t="shared" si="19"/>
        <v>4113.3599999999997</v>
      </c>
      <c r="K51" s="429">
        <f t="shared" si="19"/>
        <v>4113.3599999999997</v>
      </c>
      <c r="L51" s="429">
        <f t="shared" si="19"/>
        <v>3758.3621052631561</v>
      </c>
      <c r="M51" s="429">
        <f t="shared" si="19"/>
        <v>5712.1768421052611</v>
      </c>
      <c r="N51" s="429">
        <f t="shared" si="19"/>
        <v>5712.1768421052611</v>
      </c>
      <c r="O51" s="429">
        <f t="shared" si="19"/>
        <v>4983.4326315789476</v>
      </c>
      <c r="P51" s="429">
        <f t="shared" si="19"/>
        <v>6096.1978947368398</v>
      </c>
      <c r="Q51" s="767">
        <f t="shared" si="19"/>
        <v>6040.2694736842086</v>
      </c>
    </row>
    <row r="52" spans="1:17" ht="13.9" x14ac:dyDescent="0.25">
      <c r="A52" s="759">
        <v>2040</v>
      </c>
      <c r="B52" s="429">
        <f t="shared" si="19"/>
        <v>2685.4484210526298</v>
      </c>
      <c r="C52" s="429">
        <f t="shared" si="19"/>
        <v>2685.4484210526298</v>
      </c>
      <c r="D52" s="429">
        <f t="shared" si="19"/>
        <v>2593.273157894735</v>
      </c>
      <c r="E52" s="429">
        <f t="shared" si="19"/>
        <v>4205</v>
      </c>
      <c r="F52" s="429">
        <f t="shared" si="19"/>
        <v>4205</v>
      </c>
      <c r="G52" s="429">
        <f t="shared" si="19"/>
        <v>4205</v>
      </c>
      <c r="H52" s="429">
        <f t="shared" si="19"/>
        <v>4205</v>
      </c>
      <c r="I52" s="429">
        <f t="shared" si="19"/>
        <v>4205</v>
      </c>
      <c r="J52" s="429">
        <f t="shared" si="19"/>
        <v>4205</v>
      </c>
      <c r="K52" s="429">
        <f t="shared" si="19"/>
        <v>4205</v>
      </c>
      <c r="L52" s="429">
        <f t="shared" si="19"/>
        <v>3841.5210526315773</v>
      </c>
      <c r="M52" s="429">
        <f t="shared" si="19"/>
        <v>5840.8784210526292</v>
      </c>
      <c r="N52" s="429">
        <f t="shared" si="19"/>
        <v>5840.8784210526292</v>
      </c>
      <c r="O52" s="429">
        <f t="shared" si="19"/>
        <v>5086.8963157894732</v>
      </c>
      <c r="P52" s="429">
        <f t="shared" si="19"/>
        <v>6214.5489473684192</v>
      </c>
      <c r="Q52" s="767">
        <f t="shared" si="19"/>
        <v>6157.5347368421026</v>
      </c>
    </row>
    <row r="53" spans="1:17" ht="14.45" thickBot="1" x14ac:dyDescent="0.3">
      <c r="A53" s="763">
        <v>2041</v>
      </c>
      <c r="B53" s="775">
        <f t="shared" si="19"/>
        <v>2743.2</v>
      </c>
      <c r="C53" s="775">
        <f t="shared" si="19"/>
        <v>2743.2</v>
      </c>
      <c r="D53" s="775">
        <f t="shared" si="19"/>
        <v>2646.68</v>
      </c>
      <c r="E53" s="775">
        <f t="shared" si="19"/>
        <v>4296.6399999999994</v>
      </c>
      <c r="F53" s="775">
        <f t="shared" si="19"/>
        <v>4296.6399999999994</v>
      </c>
      <c r="G53" s="775">
        <f t="shared" si="19"/>
        <v>4296.6399999999994</v>
      </c>
      <c r="H53" s="775">
        <f t="shared" si="19"/>
        <v>4296.6399999999994</v>
      </c>
      <c r="I53" s="775">
        <f t="shared" si="19"/>
        <v>4296.6399999999994</v>
      </c>
      <c r="J53" s="775">
        <f t="shared" si="19"/>
        <v>4296.6399999999994</v>
      </c>
      <c r="K53" s="775">
        <f t="shared" si="19"/>
        <v>4296.6399999999994</v>
      </c>
      <c r="L53" s="775">
        <f t="shared" si="19"/>
        <v>3924.68</v>
      </c>
      <c r="M53" s="775">
        <f t="shared" si="19"/>
        <v>5969.5800000000008</v>
      </c>
      <c r="N53" s="775">
        <f t="shared" si="19"/>
        <v>5969.5800000000008</v>
      </c>
      <c r="O53" s="775">
        <f t="shared" si="19"/>
        <v>5190.3600000000006</v>
      </c>
      <c r="P53" s="775">
        <f t="shared" si="19"/>
        <v>6332.9000000000005</v>
      </c>
      <c r="Q53" s="776">
        <f t="shared" si="19"/>
        <v>6274.8</v>
      </c>
    </row>
    <row r="55" spans="1:17" ht="14.45" thickBot="1" x14ac:dyDescent="0.3">
      <c r="A55" s="902" t="s">
        <v>620</v>
      </c>
      <c r="B55" s="902"/>
      <c r="C55" s="902"/>
      <c r="D55" s="902"/>
      <c r="E55" s="902"/>
      <c r="F55" s="902"/>
      <c r="G55" s="902"/>
      <c r="H55" s="902"/>
      <c r="I55" s="902"/>
      <c r="J55" s="902"/>
      <c r="K55" s="902"/>
      <c r="L55" s="902"/>
      <c r="M55" s="902"/>
      <c r="N55" s="902"/>
      <c r="O55" s="902"/>
      <c r="P55" s="902"/>
      <c r="Q55" s="902"/>
    </row>
    <row r="56" spans="1:17" ht="14.45" thickBot="1" x14ac:dyDescent="0.3">
      <c r="A56" s="777" t="s">
        <v>577</v>
      </c>
      <c r="B56" s="778">
        <f t="shared" ref="B56:Q56" si="20">B5*B6</f>
        <v>3600</v>
      </c>
      <c r="C56" s="778">
        <f t="shared" si="20"/>
        <v>3600</v>
      </c>
      <c r="D56" s="778">
        <f t="shared" si="20"/>
        <v>3600</v>
      </c>
      <c r="E56" s="778">
        <f t="shared" si="20"/>
        <v>3600</v>
      </c>
      <c r="F56" s="778">
        <f t="shared" si="20"/>
        <v>3600</v>
      </c>
      <c r="G56" s="778">
        <f t="shared" si="20"/>
        <v>3600</v>
      </c>
      <c r="H56" s="778">
        <f t="shared" si="20"/>
        <v>3600</v>
      </c>
      <c r="I56" s="778">
        <f t="shared" si="20"/>
        <v>3600</v>
      </c>
      <c r="J56" s="778">
        <f t="shared" si="20"/>
        <v>3600</v>
      </c>
      <c r="K56" s="778">
        <f t="shared" si="20"/>
        <v>3600</v>
      </c>
      <c r="L56" s="778">
        <f t="shared" si="20"/>
        <v>3600</v>
      </c>
      <c r="M56" s="778">
        <f t="shared" si="20"/>
        <v>3600</v>
      </c>
      <c r="N56" s="778">
        <f t="shared" si="20"/>
        <v>3600</v>
      </c>
      <c r="O56" s="778">
        <f t="shared" si="20"/>
        <v>3600</v>
      </c>
      <c r="P56" s="778">
        <f t="shared" si="20"/>
        <v>3600</v>
      </c>
      <c r="Q56" s="779">
        <f t="shared" si="20"/>
        <v>5400</v>
      </c>
    </row>
    <row r="58" spans="1:17" ht="14.45" thickBot="1" x14ac:dyDescent="0.3">
      <c r="A58" s="902" t="s">
        <v>621</v>
      </c>
      <c r="B58" s="902"/>
      <c r="C58" s="902"/>
      <c r="D58" s="902"/>
      <c r="E58" s="902"/>
      <c r="F58" s="902"/>
      <c r="G58" s="902"/>
      <c r="H58" s="902"/>
      <c r="I58" s="902"/>
      <c r="J58" s="902"/>
      <c r="K58" s="902"/>
      <c r="L58" s="902"/>
      <c r="M58" s="902"/>
      <c r="N58" s="902"/>
      <c r="O58" s="902"/>
      <c r="P58" s="902"/>
      <c r="Q58" s="902"/>
    </row>
    <row r="59" spans="1:17" ht="13.9" x14ac:dyDescent="0.25">
      <c r="A59" s="480">
        <v>2022</v>
      </c>
      <c r="B59" s="780">
        <f>B34/B$56</f>
        <v>0.4572</v>
      </c>
      <c r="C59" s="780">
        <f t="shared" ref="C59:Q59" si="21">C34/C$56</f>
        <v>0.4572</v>
      </c>
      <c r="D59" s="780">
        <f t="shared" si="21"/>
        <v>0.45331944444444444</v>
      </c>
      <c r="E59" s="780">
        <f t="shared" si="21"/>
        <v>0.70985555555555557</v>
      </c>
      <c r="F59" s="780">
        <f t="shared" si="21"/>
        <v>0.70985555555555557</v>
      </c>
      <c r="G59" s="780">
        <f t="shared" si="21"/>
        <v>0.70985555555555557</v>
      </c>
      <c r="H59" s="780">
        <f t="shared" si="21"/>
        <v>0.70985555555555557</v>
      </c>
      <c r="I59" s="780">
        <f t="shared" si="21"/>
        <v>0.70985555555555557</v>
      </c>
      <c r="J59" s="780">
        <f t="shared" si="21"/>
        <v>0.70985555555555557</v>
      </c>
      <c r="K59" s="780">
        <f t="shared" si="21"/>
        <v>0.70985555555555557</v>
      </c>
      <c r="L59" s="780">
        <f t="shared" si="21"/>
        <v>0.6512944444444444</v>
      </c>
      <c r="M59" s="780">
        <f t="shared" si="21"/>
        <v>0.97895833333333349</v>
      </c>
      <c r="N59" s="780">
        <f t="shared" si="21"/>
        <v>0.97895833333333349</v>
      </c>
      <c r="O59" s="780">
        <f t="shared" si="21"/>
        <v>0.89570833333333333</v>
      </c>
      <c r="P59" s="780">
        <f t="shared" si="21"/>
        <v>1.1345083333333335</v>
      </c>
      <c r="Q59" s="781">
        <f t="shared" si="21"/>
        <v>0.74940000000000007</v>
      </c>
    </row>
    <row r="60" spans="1:17" ht="13.9" x14ac:dyDescent="0.25">
      <c r="A60" s="759">
        <v>2023</v>
      </c>
      <c r="B60" s="761">
        <f t="shared" ref="B60:Q75" si="22">B35/B$56</f>
        <v>0.47324210526315785</v>
      </c>
      <c r="C60" s="761">
        <f t="shared" si="22"/>
        <v>0.47324210526315785</v>
      </c>
      <c r="D60" s="761">
        <f t="shared" si="22"/>
        <v>0.46815467836257307</v>
      </c>
      <c r="E60" s="761">
        <f t="shared" si="22"/>
        <v>0.73531111111111103</v>
      </c>
      <c r="F60" s="761">
        <f t="shared" si="22"/>
        <v>0.73531111111111103</v>
      </c>
      <c r="G60" s="761">
        <f t="shared" si="22"/>
        <v>0.73531111111111103</v>
      </c>
      <c r="H60" s="761">
        <f t="shared" si="22"/>
        <v>0.73531111111111103</v>
      </c>
      <c r="I60" s="761">
        <f t="shared" si="22"/>
        <v>0.73531111111111103</v>
      </c>
      <c r="J60" s="761">
        <f t="shared" si="22"/>
        <v>0.73531111111111103</v>
      </c>
      <c r="K60" s="761">
        <f t="shared" si="22"/>
        <v>0.73531111111111103</v>
      </c>
      <c r="L60" s="761">
        <f t="shared" si="22"/>
        <v>0.67439415204678366</v>
      </c>
      <c r="M60" s="761">
        <f t="shared" si="22"/>
        <v>1.0147087719298247</v>
      </c>
      <c r="N60" s="761">
        <f t="shared" si="22"/>
        <v>1.0147087719298247</v>
      </c>
      <c r="O60" s="761">
        <f t="shared" si="22"/>
        <v>0.92444824561403516</v>
      </c>
      <c r="P60" s="761">
        <f t="shared" si="22"/>
        <v>1.1673836257309942</v>
      </c>
      <c r="Q60" s="782">
        <f t="shared" si="22"/>
        <v>0.77111578947368431</v>
      </c>
    </row>
    <row r="61" spans="1:17" ht="13.9" x14ac:dyDescent="0.25">
      <c r="A61" s="759">
        <v>2024</v>
      </c>
      <c r="B61" s="761">
        <f t="shared" si="22"/>
        <v>0.48928421052631577</v>
      </c>
      <c r="C61" s="761">
        <f t="shared" si="22"/>
        <v>0.48928421052631577</v>
      </c>
      <c r="D61" s="761">
        <f t="shared" si="22"/>
        <v>0.48298991228070171</v>
      </c>
      <c r="E61" s="761">
        <f t="shared" si="22"/>
        <v>0.76076666666666659</v>
      </c>
      <c r="F61" s="761">
        <f t="shared" si="22"/>
        <v>0.76076666666666659</v>
      </c>
      <c r="G61" s="761">
        <f t="shared" si="22"/>
        <v>0.76076666666666659</v>
      </c>
      <c r="H61" s="761">
        <f t="shared" si="22"/>
        <v>0.76076666666666659</v>
      </c>
      <c r="I61" s="761">
        <f t="shared" si="22"/>
        <v>0.76076666666666659</v>
      </c>
      <c r="J61" s="761">
        <f t="shared" si="22"/>
        <v>0.76076666666666659</v>
      </c>
      <c r="K61" s="761">
        <f t="shared" si="22"/>
        <v>0.76076666666666659</v>
      </c>
      <c r="L61" s="761">
        <f t="shared" si="22"/>
        <v>0.69749385964912269</v>
      </c>
      <c r="M61" s="761">
        <f t="shared" si="22"/>
        <v>1.0504592105263157</v>
      </c>
      <c r="N61" s="761">
        <f t="shared" si="22"/>
        <v>1.0504592105263157</v>
      </c>
      <c r="O61" s="761">
        <f t="shared" si="22"/>
        <v>0.95318815789473699</v>
      </c>
      <c r="P61" s="761">
        <f t="shared" si="22"/>
        <v>1.2002589181286552</v>
      </c>
      <c r="Q61" s="782">
        <f t="shared" si="22"/>
        <v>0.79283157894736855</v>
      </c>
    </row>
    <row r="62" spans="1:17" ht="13.9" x14ac:dyDescent="0.25">
      <c r="A62" s="759">
        <v>2025</v>
      </c>
      <c r="B62" s="761">
        <f t="shared" si="22"/>
        <v>0.50532631578947362</v>
      </c>
      <c r="C62" s="761">
        <f t="shared" si="22"/>
        <v>0.50532631578947362</v>
      </c>
      <c r="D62" s="761">
        <f t="shared" si="22"/>
        <v>0.49782514619883034</v>
      </c>
      <c r="E62" s="761">
        <f t="shared" si="22"/>
        <v>0.78622222222222216</v>
      </c>
      <c r="F62" s="761">
        <f t="shared" si="22"/>
        <v>0.78622222222222216</v>
      </c>
      <c r="G62" s="761">
        <f t="shared" si="22"/>
        <v>0.78622222222222216</v>
      </c>
      <c r="H62" s="761">
        <f t="shared" si="22"/>
        <v>0.78622222222222216</v>
      </c>
      <c r="I62" s="761">
        <f t="shared" si="22"/>
        <v>0.78622222222222216</v>
      </c>
      <c r="J62" s="761">
        <f t="shared" si="22"/>
        <v>0.78622222222222216</v>
      </c>
      <c r="K62" s="761">
        <f t="shared" si="22"/>
        <v>0.78622222222222216</v>
      </c>
      <c r="L62" s="761">
        <f t="shared" si="22"/>
        <v>0.72059356725146195</v>
      </c>
      <c r="M62" s="761">
        <f t="shared" si="22"/>
        <v>1.086209649122807</v>
      </c>
      <c r="N62" s="761">
        <f t="shared" si="22"/>
        <v>1.086209649122807</v>
      </c>
      <c r="O62" s="761">
        <f t="shared" si="22"/>
        <v>0.98192807017543882</v>
      </c>
      <c r="P62" s="761">
        <f t="shared" si="22"/>
        <v>1.2331342105263161</v>
      </c>
      <c r="Q62" s="782">
        <f t="shared" si="22"/>
        <v>0.8145473684210528</v>
      </c>
    </row>
    <row r="63" spans="1:17" ht="13.9" x14ac:dyDescent="0.25">
      <c r="A63" s="759">
        <v>2026</v>
      </c>
      <c r="B63" s="761">
        <f t="shared" si="22"/>
        <v>0.52136842105263148</v>
      </c>
      <c r="C63" s="761">
        <f t="shared" si="22"/>
        <v>0.52136842105263148</v>
      </c>
      <c r="D63" s="761">
        <f t="shared" si="22"/>
        <v>0.51266038011695891</v>
      </c>
      <c r="E63" s="761">
        <f t="shared" si="22"/>
        <v>0.81167777777777772</v>
      </c>
      <c r="F63" s="761">
        <f t="shared" si="22"/>
        <v>0.81167777777777772</v>
      </c>
      <c r="G63" s="761">
        <f t="shared" si="22"/>
        <v>0.81167777777777772</v>
      </c>
      <c r="H63" s="761">
        <f t="shared" si="22"/>
        <v>0.81167777777777772</v>
      </c>
      <c r="I63" s="761">
        <f t="shared" si="22"/>
        <v>0.81167777777777772</v>
      </c>
      <c r="J63" s="761">
        <f t="shared" si="22"/>
        <v>0.81167777777777772</v>
      </c>
      <c r="K63" s="761">
        <f t="shared" si="22"/>
        <v>0.81167777777777772</v>
      </c>
      <c r="L63" s="761">
        <f t="shared" si="22"/>
        <v>0.74369327485380099</v>
      </c>
      <c r="M63" s="761">
        <f t="shared" si="22"/>
        <v>1.1219600877192981</v>
      </c>
      <c r="N63" s="761">
        <f t="shared" si="22"/>
        <v>1.1219600877192981</v>
      </c>
      <c r="O63" s="761">
        <f t="shared" si="22"/>
        <v>1.0106679824561406</v>
      </c>
      <c r="P63" s="761">
        <f t="shared" si="22"/>
        <v>1.2660095029239771</v>
      </c>
      <c r="Q63" s="782">
        <f t="shared" si="22"/>
        <v>0.83626315789473704</v>
      </c>
    </row>
    <row r="64" spans="1:17" ht="13.9" x14ac:dyDescent="0.25">
      <c r="A64" s="759">
        <v>2027</v>
      </c>
      <c r="B64" s="761">
        <f t="shared" si="22"/>
        <v>0.53741052631578934</v>
      </c>
      <c r="C64" s="761">
        <f t="shared" si="22"/>
        <v>0.53741052631578934</v>
      </c>
      <c r="D64" s="761">
        <f t="shared" si="22"/>
        <v>0.5274956140350876</v>
      </c>
      <c r="E64" s="761">
        <f t="shared" si="22"/>
        <v>0.83713333333333328</v>
      </c>
      <c r="F64" s="761">
        <f t="shared" si="22"/>
        <v>0.83713333333333328</v>
      </c>
      <c r="G64" s="761">
        <f t="shared" si="22"/>
        <v>0.83713333333333328</v>
      </c>
      <c r="H64" s="761">
        <f t="shared" si="22"/>
        <v>0.83713333333333328</v>
      </c>
      <c r="I64" s="761">
        <f t="shared" si="22"/>
        <v>0.83713333333333328</v>
      </c>
      <c r="J64" s="761">
        <f t="shared" si="22"/>
        <v>0.83713333333333328</v>
      </c>
      <c r="K64" s="761">
        <f t="shared" si="22"/>
        <v>0.83713333333333328</v>
      </c>
      <c r="L64" s="761">
        <f t="shared" si="22"/>
        <v>0.76679298245614014</v>
      </c>
      <c r="M64" s="761">
        <f t="shared" si="22"/>
        <v>1.1577105263157894</v>
      </c>
      <c r="N64" s="761">
        <f t="shared" si="22"/>
        <v>1.1577105263157894</v>
      </c>
      <c r="O64" s="761">
        <f t="shared" si="22"/>
        <v>1.0394078947368424</v>
      </c>
      <c r="P64" s="761">
        <f t="shared" si="22"/>
        <v>1.2988847953216378</v>
      </c>
      <c r="Q64" s="782">
        <f t="shared" si="22"/>
        <v>0.85797894736842117</v>
      </c>
    </row>
    <row r="65" spans="1:17" ht="13.9" x14ac:dyDescent="0.25">
      <c r="A65" s="759">
        <v>2028</v>
      </c>
      <c r="B65" s="761">
        <f t="shared" si="22"/>
        <v>0.5534526315789472</v>
      </c>
      <c r="C65" s="761">
        <f t="shared" si="22"/>
        <v>0.5534526315789472</v>
      </c>
      <c r="D65" s="761">
        <f t="shared" si="22"/>
        <v>0.54233084795321618</v>
      </c>
      <c r="E65" s="761">
        <f t="shared" si="22"/>
        <v>0.86258888888888885</v>
      </c>
      <c r="F65" s="761">
        <f t="shared" si="22"/>
        <v>0.86258888888888885</v>
      </c>
      <c r="G65" s="761">
        <f t="shared" si="22"/>
        <v>0.86258888888888885</v>
      </c>
      <c r="H65" s="761">
        <f t="shared" si="22"/>
        <v>0.86258888888888885</v>
      </c>
      <c r="I65" s="761">
        <f t="shared" si="22"/>
        <v>0.86258888888888885</v>
      </c>
      <c r="J65" s="761">
        <f t="shared" si="22"/>
        <v>0.86258888888888885</v>
      </c>
      <c r="K65" s="761">
        <f t="shared" si="22"/>
        <v>0.86258888888888885</v>
      </c>
      <c r="L65" s="761">
        <f t="shared" si="22"/>
        <v>0.7898926900584794</v>
      </c>
      <c r="M65" s="761">
        <f t="shared" si="22"/>
        <v>1.1934609649122805</v>
      </c>
      <c r="N65" s="761">
        <f t="shared" si="22"/>
        <v>1.1934609649122805</v>
      </c>
      <c r="O65" s="761">
        <f t="shared" si="22"/>
        <v>1.0681478070175441</v>
      </c>
      <c r="P65" s="761">
        <f t="shared" si="22"/>
        <v>1.3317600877192985</v>
      </c>
      <c r="Q65" s="782">
        <f t="shared" si="22"/>
        <v>0.87969473684210542</v>
      </c>
    </row>
    <row r="66" spans="1:17" ht="13.9" x14ac:dyDescent="0.25">
      <c r="A66" s="759">
        <v>2029</v>
      </c>
      <c r="B66" s="761">
        <f t="shared" si="22"/>
        <v>0.56949473684210516</v>
      </c>
      <c r="C66" s="761">
        <f t="shared" si="22"/>
        <v>0.56949473684210516</v>
      </c>
      <c r="D66" s="761">
        <f t="shared" si="22"/>
        <v>0.55716608187134486</v>
      </c>
      <c r="E66" s="761">
        <f t="shared" si="22"/>
        <v>0.8880444444444443</v>
      </c>
      <c r="F66" s="761">
        <f t="shared" si="22"/>
        <v>0.8880444444444443</v>
      </c>
      <c r="G66" s="761">
        <f t="shared" si="22"/>
        <v>0.8880444444444443</v>
      </c>
      <c r="H66" s="761">
        <f t="shared" si="22"/>
        <v>0.8880444444444443</v>
      </c>
      <c r="I66" s="761">
        <f t="shared" si="22"/>
        <v>0.8880444444444443</v>
      </c>
      <c r="J66" s="761">
        <f t="shared" si="22"/>
        <v>0.8880444444444443</v>
      </c>
      <c r="K66" s="761">
        <f t="shared" si="22"/>
        <v>0.8880444444444443</v>
      </c>
      <c r="L66" s="761">
        <f t="shared" si="22"/>
        <v>0.81299239766081843</v>
      </c>
      <c r="M66" s="761">
        <f t="shared" si="22"/>
        <v>1.2292114035087718</v>
      </c>
      <c r="N66" s="761">
        <f t="shared" si="22"/>
        <v>1.2292114035087718</v>
      </c>
      <c r="O66" s="761">
        <f t="shared" si="22"/>
        <v>1.096887719298246</v>
      </c>
      <c r="P66" s="761">
        <f t="shared" si="22"/>
        <v>1.3646353801169593</v>
      </c>
      <c r="Q66" s="782">
        <f t="shared" si="22"/>
        <v>0.90141052631578955</v>
      </c>
    </row>
    <row r="67" spans="1:17" ht="13.9" x14ac:dyDescent="0.25">
      <c r="A67" s="759">
        <v>2030</v>
      </c>
      <c r="B67" s="761">
        <f t="shared" si="22"/>
        <v>0.58553684210526302</v>
      </c>
      <c r="C67" s="761">
        <f t="shared" si="22"/>
        <v>0.58553684210526302</v>
      </c>
      <c r="D67" s="761">
        <f t="shared" si="22"/>
        <v>0.57200131578947344</v>
      </c>
      <c r="E67" s="761">
        <f t="shared" si="22"/>
        <v>0.91349999999999998</v>
      </c>
      <c r="F67" s="761">
        <f t="shared" si="22"/>
        <v>0.91349999999999998</v>
      </c>
      <c r="G67" s="761">
        <f t="shared" si="22"/>
        <v>0.91349999999999998</v>
      </c>
      <c r="H67" s="761">
        <f t="shared" si="22"/>
        <v>0.91349999999999998</v>
      </c>
      <c r="I67" s="761">
        <f t="shared" si="22"/>
        <v>0.91349999999999998</v>
      </c>
      <c r="J67" s="761">
        <f t="shared" si="22"/>
        <v>0.91349999999999998</v>
      </c>
      <c r="K67" s="761">
        <f t="shared" si="22"/>
        <v>0.91349999999999998</v>
      </c>
      <c r="L67" s="761">
        <f t="shared" si="22"/>
        <v>0.83609210526315769</v>
      </c>
      <c r="M67" s="761">
        <f t="shared" si="22"/>
        <v>1.2649618421052629</v>
      </c>
      <c r="N67" s="761">
        <f t="shared" si="22"/>
        <v>1.2649618421052629</v>
      </c>
      <c r="O67" s="761">
        <f t="shared" si="22"/>
        <v>1.1256276315789477</v>
      </c>
      <c r="P67" s="761">
        <f t="shared" si="22"/>
        <v>1.39751067251462</v>
      </c>
      <c r="Q67" s="782">
        <f t="shared" si="22"/>
        <v>0.92312631578947379</v>
      </c>
    </row>
    <row r="68" spans="1:17" ht="13.9" x14ac:dyDescent="0.25">
      <c r="A68" s="759">
        <v>2031</v>
      </c>
      <c r="B68" s="761">
        <f t="shared" si="22"/>
        <v>0.60157894736842077</v>
      </c>
      <c r="C68" s="761">
        <f t="shared" si="22"/>
        <v>0.60157894736842077</v>
      </c>
      <c r="D68" s="761">
        <f t="shared" si="22"/>
        <v>0.58683654970760202</v>
      </c>
      <c r="E68" s="761">
        <f t="shared" si="22"/>
        <v>0.93895555555555554</v>
      </c>
      <c r="F68" s="761">
        <f t="shared" si="22"/>
        <v>0.93895555555555554</v>
      </c>
      <c r="G68" s="761">
        <f t="shared" si="22"/>
        <v>0.93895555555555554</v>
      </c>
      <c r="H68" s="761">
        <f t="shared" si="22"/>
        <v>0.93895555555555554</v>
      </c>
      <c r="I68" s="761">
        <f t="shared" si="22"/>
        <v>0.93895555555555554</v>
      </c>
      <c r="J68" s="761">
        <f t="shared" si="22"/>
        <v>0.93895555555555554</v>
      </c>
      <c r="K68" s="761">
        <f t="shared" si="22"/>
        <v>0.93895555555555554</v>
      </c>
      <c r="L68" s="761">
        <f t="shared" si="22"/>
        <v>0.85919181286549673</v>
      </c>
      <c r="M68" s="761">
        <f t="shared" si="22"/>
        <v>1.3007122807017542</v>
      </c>
      <c r="N68" s="761">
        <f t="shared" si="22"/>
        <v>1.3007122807017542</v>
      </c>
      <c r="O68" s="761">
        <f t="shared" si="22"/>
        <v>1.1543675438596497</v>
      </c>
      <c r="P68" s="761">
        <f t="shared" si="22"/>
        <v>1.4303859649122805</v>
      </c>
      <c r="Q68" s="782">
        <f t="shared" si="22"/>
        <v>0.94484210526315782</v>
      </c>
    </row>
    <row r="69" spans="1:17" ht="13.9" x14ac:dyDescent="0.25">
      <c r="A69" s="759">
        <v>2032</v>
      </c>
      <c r="B69" s="761">
        <f t="shared" si="22"/>
        <v>0.61762105263157863</v>
      </c>
      <c r="C69" s="761">
        <f t="shared" si="22"/>
        <v>0.61762105263157863</v>
      </c>
      <c r="D69" s="761">
        <f t="shared" si="22"/>
        <v>0.60167178362573071</v>
      </c>
      <c r="E69" s="761">
        <f t="shared" si="22"/>
        <v>0.964411111111111</v>
      </c>
      <c r="F69" s="761">
        <f t="shared" si="22"/>
        <v>0.964411111111111</v>
      </c>
      <c r="G69" s="761">
        <f t="shared" si="22"/>
        <v>0.964411111111111</v>
      </c>
      <c r="H69" s="761">
        <f t="shared" si="22"/>
        <v>0.964411111111111</v>
      </c>
      <c r="I69" s="761">
        <f t="shared" si="22"/>
        <v>0.964411111111111</v>
      </c>
      <c r="J69" s="761">
        <f t="shared" si="22"/>
        <v>0.964411111111111</v>
      </c>
      <c r="K69" s="761">
        <f t="shared" si="22"/>
        <v>0.964411111111111</v>
      </c>
      <c r="L69" s="761">
        <f t="shared" si="22"/>
        <v>0.88229152046783599</v>
      </c>
      <c r="M69" s="761">
        <f t="shared" si="22"/>
        <v>1.3364627192982452</v>
      </c>
      <c r="N69" s="761">
        <f t="shared" si="22"/>
        <v>1.3364627192982452</v>
      </c>
      <c r="O69" s="761">
        <f t="shared" si="22"/>
        <v>1.1831074561403514</v>
      </c>
      <c r="P69" s="761">
        <f t="shared" si="22"/>
        <v>1.4632612573099413</v>
      </c>
      <c r="Q69" s="782">
        <f t="shared" si="22"/>
        <v>0.96655789473684206</v>
      </c>
    </row>
    <row r="70" spans="1:17" ht="13.9" x14ac:dyDescent="0.25">
      <c r="A70" s="759">
        <v>2033</v>
      </c>
      <c r="B70" s="761">
        <f t="shared" si="22"/>
        <v>0.6336631578947366</v>
      </c>
      <c r="C70" s="761">
        <f t="shared" si="22"/>
        <v>0.6336631578947366</v>
      </c>
      <c r="D70" s="761">
        <f t="shared" si="22"/>
        <v>0.61650701754385939</v>
      </c>
      <c r="E70" s="761">
        <f t="shared" si="22"/>
        <v>0.98986666666666656</v>
      </c>
      <c r="F70" s="761">
        <f t="shared" si="22"/>
        <v>0.98986666666666656</v>
      </c>
      <c r="G70" s="761">
        <f t="shared" si="22"/>
        <v>0.98986666666666656</v>
      </c>
      <c r="H70" s="761">
        <f t="shared" si="22"/>
        <v>0.98986666666666656</v>
      </c>
      <c r="I70" s="761">
        <f t="shared" si="22"/>
        <v>0.98986666666666656</v>
      </c>
      <c r="J70" s="761">
        <f t="shared" si="22"/>
        <v>0.98986666666666656</v>
      </c>
      <c r="K70" s="761">
        <f t="shared" si="22"/>
        <v>0.98986666666666656</v>
      </c>
      <c r="L70" s="761">
        <f t="shared" si="22"/>
        <v>0.90539122807017502</v>
      </c>
      <c r="M70" s="761">
        <f t="shared" si="22"/>
        <v>1.3722131578947365</v>
      </c>
      <c r="N70" s="761">
        <f t="shared" si="22"/>
        <v>1.3722131578947365</v>
      </c>
      <c r="O70" s="761">
        <f t="shared" si="22"/>
        <v>1.2118473684210531</v>
      </c>
      <c r="P70" s="761">
        <f t="shared" si="22"/>
        <v>1.4961365497076022</v>
      </c>
      <c r="Q70" s="782">
        <f t="shared" si="22"/>
        <v>0.98827368421052619</v>
      </c>
    </row>
    <row r="71" spans="1:17" ht="13.9" x14ac:dyDescent="0.25">
      <c r="A71" s="759">
        <v>2034</v>
      </c>
      <c r="B71" s="761">
        <f t="shared" si="22"/>
        <v>0.64970526315789445</v>
      </c>
      <c r="C71" s="761">
        <f t="shared" si="22"/>
        <v>0.64970526315789445</v>
      </c>
      <c r="D71" s="761">
        <f t="shared" si="22"/>
        <v>0.63134225146198797</v>
      </c>
      <c r="E71" s="761">
        <f t="shared" si="22"/>
        <v>1.0153222222222222</v>
      </c>
      <c r="F71" s="761">
        <f t="shared" si="22"/>
        <v>1.0153222222222222</v>
      </c>
      <c r="G71" s="761">
        <f t="shared" si="22"/>
        <v>1.0153222222222222</v>
      </c>
      <c r="H71" s="761">
        <f t="shared" si="22"/>
        <v>1.0153222222222222</v>
      </c>
      <c r="I71" s="761">
        <f t="shared" si="22"/>
        <v>1.0153222222222222</v>
      </c>
      <c r="J71" s="761">
        <f t="shared" si="22"/>
        <v>1.0153222222222222</v>
      </c>
      <c r="K71" s="761">
        <f t="shared" si="22"/>
        <v>1.0153222222222222</v>
      </c>
      <c r="L71" s="761">
        <f t="shared" si="22"/>
        <v>0.92849093567251428</v>
      </c>
      <c r="M71" s="761">
        <f t="shared" si="22"/>
        <v>1.4079635964912276</v>
      </c>
      <c r="N71" s="761">
        <f t="shared" si="22"/>
        <v>1.4079635964912276</v>
      </c>
      <c r="O71" s="761">
        <f t="shared" si="22"/>
        <v>1.2405872807017551</v>
      </c>
      <c r="P71" s="761">
        <f t="shared" si="22"/>
        <v>1.529011842105263</v>
      </c>
      <c r="Q71" s="782">
        <f t="shared" si="22"/>
        <v>1.0099894736842103</v>
      </c>
    </row>
    <row r="72" spans="1:17" ht="13.9" x14ac:dyDescent="0.25">
      <c r="A72" s="759">
        <v>2035</v>
      </c>
      <c r="B72" s="761">
        <f t="shared" si="22"/>
        <v>0.66574736842105231</v>
      </c>
      <c r="C72" s="761">
        <f t="shared" si="22"/>
        <v>0.66574736842105231</v>
      </c>
      <c r="D72" s="761">
        <f t="shared" si="22"/>
        <v>0.64617748538011655</v>
      </c>
      <c r="E72" s="761">
        <f t="shared" si="22"/>
        <v>1.0407777777777778</v>
      </c>
      <c r="F72" s="761">
        <f t="shared" si="22"/>
        <v>1.0407777777777778</v>
      </c>
      <c r="G72" s="761">
        <f t="shared" si="22"/>
        <v>1.0407777777777778</v>
      </c>
      <c r="H72" s="761">
        <f t="shared" si="22"/>
        <v>1.0407777777777778</v>
      </c>
      <c r="I72" s="761">
        <f t="shared" si="22"/>
        <v>1.0407777777777778</v>
      </c>
      <c r="J72" s="761">
        <f t="shared" si="22"/>
        <v>1.0407777777777778</v>
      </c>
      <c r="K72" s="761">
        <f t="shared" si="22"/>
        <v>1.0407777777777778</v>
      </c>
      <c r="L72" s="761">
        <f t="shared" si="22"/>
        <v>0.95159064327485343</v>
      </c>
      <c r="M72" s="761">
        <f t="shared" si="22"/>
        <v>1.4437140350877189</v>
      </c>
      <c r="N72" s="761">
        <f t="shared" si="22"/>
        <v>1.4437140350877189</v>
      </c>
      <c r="O72" s="761">
        <f t="shared" si="22"/>
        <v>1.2693271929824566</v>
      </c>
      <c r="P72" s="761">
        <f t="shared" si="22"/>
        <v>1.5618871345029237</v>
      </c>
      <c r="Q72" s="782">
        <f t="shared" si="22"/>
        <v>1.0317052631578947</v>
      </c>
    </row>
    <row r="73" spans="1:17" ht="13.9" x14ac:dyDescent="0.25">
      <c r="A73" s="759">
        <v>2036</v>
      </c>
      <c r="B73" s="761">
        <f t="shared" si="22"/>
        <v>0.68178947368421017</v>
      </c>
      <c r="C73" s="761">
        <f t="shared" si="22"/>
        <v>0.68178947368421017</v>
      </c>
      <c r="D73" s="761">
        <f t="shared" si="22"/>
        <v>0.66101271929824523</v>
      </c>
      <c r="E73" s="761">
        <f t="shared" si="22"/>
        <v>1.0662333333333331</v>
      </c>
      <c r="F73" s="761">
        <f t="shared" si="22"/>
        <v>1.0662333333333331</v>
      </c>
      <c r="G73" s="761">
        <f t="shared" si="22"/>
        <v>1.0662333333333331</v>
      </c>
      <c r="H73" s="761">
        <f t="shared" si="22"/>
        <v>1.0662333333333331</v>
      </c>
      <c r="I73" s="761">
        <f t="shared" si="22"/>
        <v>1.0662333333333331</v>
      </c>
      <c r="J73" s="761">
        <f t="shared" si="22"/>
        <v>1.0662333333333331</v>
      </c>
      <c r="K73" s="761">
        <f t="shared" si="22"/>
        <v>1.0662333333333331</v>
      </c>
      <c r="L73" s="761">
        <f t="shared" si="22"/>
        <v>0.97469035087719258</v>
      </c>
      <c r="M73" s="761">
        <f t="shared" si="22"/>
        <v>1.47946447368421</v>
      </c>
      <c r="N73" s="761">
        <f t="shared" si="22"/>
        <v>1.47946447368421</v>
      </c>
      <c r="O73" s="761">
        <f t="shared" si="22"/>
        <v>1.2980671052631583</v>
      </c>
      <c r="P73" s="761">
        <f t="shared" si="22"/>
        <v>1.5947624269005845</v>
      </c>
      <c r="Q73" s="782">
        <f t="shared" si="22"/>
        <v>1.0534210526315786</v>
      </c>
    </row>
    <row r="74" spans="1:17" ht="13.9" x14ac:dyDescent="0.25">
      <c r="A74" s="759">
        <v>2037</v>
      </c>
      <c r="B74" s="761">
        <f t="shared" si="22"/>
        <v>0.69783157894736814</v>
      </c>
      <c r="C74" s="761">
        <f t="shared" si="22"/>
        <v>0.69783157894736814</v>
      </c>
      <c r="D74" s="761">
        <f t="shared" si="22"/>
        <v>0.67584795321637381</v>
      </c>
      <c r="E74" s="761">
        <f t="shared" si="22"/>
        <v>1.0916888888888889</v>
      </c>
      <c r="F74" s="761">
        <f t="shared" si="22"/>
        <v>1.0916888888888889</v>
      </c>
      <c r="G74" s="761">
        <f t="shared" si="22"/>
        <v>1.0916888888888889</v>
      </c>
      <c r="H74" s="761">
        <f t="shared" si="22"/>
        <v>1.0916888888888889</v>
      </c>
      <c r="I74" s="761">
        <f t="shared" si="22"/>
        <v>1.0916888888888889</v>
      </c>
      <c r="J74" s="761">
        <f t="shared" si="22"/>
        <v>1.0916888888888889</v>
      </c>
      <c r="K74" s="761">
        <f t="shared" si="22"/>
        <v>1.0916888888888889</v>
      </c>
      <c r="L74" s="761">
        <f t="shared" si="22"/>
        <v>0.99779005847953173</v>
      </c>
      <c r="M74" s="761">
        <f t="shared" si="22"/>
        <v>1.515214912280701</v>
      </c>
      <c r="N74" s="761">
        <f t="shared" si="22"/>
        <v>1.515214912280701</v>
      </c>
      <c r="O74" s="761">
        <f t="shared" si="22"/>
        <v>1.32680701754386</v>
      </c>
      <c r="P74" s="761">
        <f t="shared" si="22"/>
        <v>1.6276377192982452</v>
      </c>
      <c r="Q74" s="782">
        <f t="shared" si="22"/>
        <v>1.0751368421052629</v>
      </c>
    </row>
    <row r="75" spans="1:17" ht="13.9" x14ac:dyDescent="0.25">
      <c r="A75" s="759">
        <v>2038</v>
      </c>
      <c r="B75" s="761">
        <f t="shared" si="22"/>
        <v>0.71387368421052588</v>
      </c>
      <c r="C75" s="761">
        <f t="shared" si="22"/>
        <v>0.71387368421052588</v>
      </c>
      <c r="D75" s="761">
        <f t="shared" si="22"/>
        <v>0.69068318713450239</v>
      </c>
      <c r="E75" s="761">
        <f t="shared" si="22"/>
        <v>1.1171444444444445</v>
      </c>
      <c r="F75" s="761">
        <f t="shared" si="22"/>
        <v>1.1171444444444445</v>
      </c>
      <c r="G75" s="761">
        <f t="shared" si="22"/>
        <v>1.1171444444444445</v>
      </c>
      <c r="H75" s="761">
        <f t="shared" si="22"/>
        <v>1.1171444444444445</v>
      </c>
      <c r="I75" s="761">
        <f t="shared" si="22"/>
        <v>1.1171444444444445</v>
      </c>
      <c r="J75" s="761">
        <f t="shared" si="22"/>
        <v>1.1171444444444445</v>
      </c>
      <c r="K75" s="761">
        <f t="shared" si="22"/>
        <v>1.1171444444444445</v>
      </c>
      <c r="L75" s="761">
        <f t="shared" si="22"/>
        <v>1.020889766081871</v>
      </c>
      <c r="M75" s="761">
        <f t="shared" si="22"/>
        <v>1.5509653508771926</v>
      </c>
      <c r="N75" s="761">
        <f t="shared" si="22"/>
        <v>1.5509653508771926</v>
      </c>
      <c r="O75" s="761">
        <f t="shared" si="22"/>
        <v>1.3555469298245615</v>
      </c>
      <c r="P75" s="761">
        <f t="shared" si="22"/>
        <v>1.6605130116959059</v>
      </c>
      <c r="Q75" s="782">
        <f t="shared" ref="B75:Q78" si="23">Q50/Q$56</f>
        <v>1.0968526315789471</v>
      </c>
    </row>
    <row r="76" spans="1:17" ht="13.9" x14ac:dyDescent="0.25">
      <c r="A76" s="759">
        <v>2039</v>
      </c>
      <c r="B76" s="761">
        <f t="shared" si="23"/>
        <v>0.72991578947368374</v>
      </c>
      <c r="C76" s="761">
        <f t="shared" si="23"/>
        <v>0.72991578947368374</v>
      </c>
      <c r="D76" s="761">
        <f t="shared" si="23"/>
        <v>0.70551842105263118</v>
      </c>
      <c r="E76" s="761">
        <f t="shared" si="23"/>
        <v>1.1425999999999998</v>
      </c>
      <c r="F76" s="761">
        <f t="shared" si="23"/>
        <v>1.1425999999999998</v>
      </c>
      <c r="G76" s="761">
        <f t="shared" si="23"/>
        <v>1.1425999999999998</v>
      </c>
      <c r="H76" s="761">
        <f t="shared" si="23"/>
        <v>1.1425999999999998</v>
      </c>
      <c r="I76" s="761">
        <f t="shared" si="23"/>
        <v>1.1425999999999998</v>
      </c>
      <c r="J76" s="761">
        <f t="shared" si="23"/>
        <v>1.1425999999999998</v>
      </c>
      <c r="K76" s="761">
        <f t="shared" si="23"/>
        <v>1.1425999999999998</v>
      </c>
      <c r="L76" s="761">
        <f t="shared" si="23"/>
        <v>1.0439894736842099</v>
      </c>
      <c r="M76" s="761">
        <f t="shared" si="23"/>
        <v>1.5867157894736836</v>
      </c>
      <c r="N76" s="761">
        <f t="shared" si="23"/>
        <v>1.5867157894736836</v>
      </c>
      <c r="O76" s="761">
        <f t="shared" si="23"/>
        <v>1.3842868421052632</v>
      </c>
      <c r="P76" s="761">
        <f t="shared" si="23"/>
        <v>1.6933883040935667</v>
      </c>
      <c r="Q76" s="782">
        <f t="shared" si="23"/>
        <v>1.1185684210526312</v>
      </c>
    </row>
    <row r="77" spans="1:17" ht="13.9" x14ac:dyDescent="0.25">
      <c r="A77" s="759">
        <v>2040</v>
      </c>
      <c r="B77" s="761">
        <f t="shared" si="23"/>
        <v>0.7459578947368416</v>
      </c>
      <c r="C77" s="761">
        <f t="shared" si="23"/>
        <v>0.7459578947368416</v>
      </c>
      <c r="D77" s="761">
        <f t="shared" si="23"/>
        <v>0.72035365497075976</v>
      </c>
      <c r="E77" s="761">
        <f t="shared" si="23"/>
        <v>1.1680555555555556</v>
      </c>
      <c r="F77" s="761">
        <f t="shared" si="23"/>
        <v>1.1680555555555556</v>
      </c>
      <c r="G77" s="761">
        <f t="shared" si="23"/>
        <v>1.1680555555555556</v>
      </c>
      <c r="H77" s="761">
        <f t="shared" si="23"/>
        <v>1.1680555555555556</v>
      </c>
      <c r="I77" s="761">
        <f t="shared" si="23"/>
        <v>1.1680555555555556</v>
      </c>
      <c r="J77" s="761">
        <f t="shared" si="23"/>
        <v>1.1680555555555556</v>
      </c>
      <c r="K77" s="761">
        <f t="shared" si="23"/>
        <v>1.1680555555555556</v>
      </c>
      <c r="L77" s="761">
        <f t="shared" si="23"/>
        <v>1.0670891812865493</v>
      </c>
      <c r="M77" s="761">
        <f t="shared" si="23"/>
        <v>1.6224662280701747</v>
      </c>
      <c r="N77" s="761">
        <f t="shared" si="23"/>
        <v>1.6224662280701747</v>
      </c>
      <c r="O77" s="761">
        <f t="shared" si="23"/>
        <v>1.4130267543859647</v>
      </c>
      <c r="P77" s="761">
        <f t="shared" si="23"/>
        <v>1.7262635964912276</v>
      </c>
      <c r="Q77" s="782">
        <f t="shared" si="23"/>
        <v>1.1402842105263153</v>
      </c>
    </row>
    <row r="78" spans="1:17" ht="14.45" thickBot="1" x14ac:dyDescent="0.3">
      <c r="A78" s="763">
        <v>2041</v>
      </c>
      <c r="B78" s="783">
        <f t="shared" si="23"/>
        <v>0.7619999999999999</v>
      </c>
      <c r="C78" s="783">
        <f t="shared" si="23"/>
        <v>0.7619999999999999</v>
      </c>
      <c r="D78" s="783">
        <f t="shared" si="23"/>
        <v>0.73518888888888889</v>
      </c>
      <c r="E78" s="783">
        <f t="shared" si="23"/>
        <v>1.193511111111111</v>
      </c>
      <c r="F78" s="783">
        <f t="shared" si="23"/>
        <v>1.193511111111111</v>
      </c>
      <c r="G78" s="783">
        <f t="shared" si="23"/>
        <v>1.193511111111111</v>
      </c>
      <c r="H78" s="783">
        <f t="shared" si="23"/>
        <v>1.193511111111111</v>
      </c>
      <c r="I78" s="783">
        <f t="shared" si="23"/>
        <v>1.193511111111111</v>
      </c>
      <c r="J78" s="783">
        <f t="shared" si="23"/>
        <v>1.193511111111111</v>
      </c>
      <c r="K78" s="783">
        <f t="shared" si="23"/>
        <v>1.193511111111111</v>
      </c>
      <c r="L78" s="783">
        <f t="shared" si="23"/>
        <v>1.0901888888888889</v>
      </c>
      <c r="M78" s="783">
        <f t="shared" si="23"/>
        <v>1.6582166666666669</v>
      </c>
      <c r="N78" s="783">
        <f t="shared" si="23"/>
        <v>1.6582166666666669</v>
      </c>
      <c r="O78" s="783">
        <f t="shared" si="23"/>
        <v>1.4417666666666669</v>
      </c>
      <c r="P78" s="783">
        <f t="shared" si="23"/>
        <v>1.759138888888889</v>
      </c>
      <c r="Q78" s="784">
        <f t="shared" si="23"/>
        <v>1.1620000000000001</v>
      </c>
    </row>
    <row r="80" spans="1:17" ht="14.45" thickBot="1" x14ac:dyDescent="0.3">
      <c r="A80" s="902" t="s">
        <v>622</v>
      </c>
      <c r="B80" s="902"/>
    </row>
    <row r="81" spans="1:17" ht="13.9" x14ac:dyDescent="0.25">
      <c r="A81" s="480" t="s">
        <v>578</v>
      </c>
      <c r="B81" s="786">
        <v>0.312</v>
      </c>
    </row>
    <row r="82" spans="1:17" ht="13.9" x14ac:dyDescent="0.25">
      <c r="A82" s="759" t="s">
        <v>579</v>
      </c>
      <c r="B82" s="707">
        <v>5.883</v>
      </c>
    </row>
    <row r="83" spans="1:17" ht="14.45" thickBot="1" x14ac:dyDescent="0.3">
      <c r="A83" s="763" t="s">
        <v>580</v>
      </c>
      <c r="B83" s="731">
        <v>70</v>
      </c>
    </row>
    <row r="84" spans="1:17" ht="13.9" x14ac:dyDescent="0.25">
      <c r="A84" s="904" t="s">
        <v>581</v>
      </c>
      <c r="B84" s="904"/>
    </row>
    <row r="86" spans="1:17" ht="14.45" thickBot="1" x14ac:dyDescent="0.3">
      <c r="A86" s="902" t="s">
        <v>623</v>
      </c>
      <c r="B86" s="902"/>
      <c r="C86" s="902"/>
      <c r="D86" s="902"/>
      <c r="E86" s="902"/>
      <c r="F86" s="902"/>
      <c r="G86" s="902"/>
      <c r="H86" s="902"/>
      <c r="I86" s="902"/>
      <c r="J86" s="902"/>
      <c r="K86" s="902"/>
      <c r="L86" s="902"/>
      <c r="M86" s="902"/>
      <c r="N86" s="902"/>
      <c r="O86" s="902"/>
      <c r="P86" s="902"/>
      <c r="Q86" s="902"/>
    </row>
    <row r="87" spans="1:17" ht="13.9" x14ac:dyDescent="0.25">
      <c r="A87" s="480">
        <v>2022</v>
      </c>
      <c r="B87" s="773">
        <f t="shared" ref="B87:B106" si="24">$B$83/(1+$B$81*(B59^$B$82))</f>
        <v>69.782076840335634</v>
      </c>
      <c r="C87" s="773">
        <f t="shared" ref="C87:Q87" si="25">$B$83/(1+$B$81*(C59^$B$82))</f>
        <v>69.782076840335634</v>
      </c>
      <c r="D87" s="773">
        <f t="shared" si="25"/>
        <v>69.792703773890452</v>
      </c>
      <c r="E87" s="773">
        <f t="shared" si="25"/>
        <v>67.207424816841481</v>
      </c>
      <c r="F87" s="773">
        <f t="shared" si="25"/>
        <v>67.207424816841481</v>
      </c>
      <c r="G87" s="773">
        <f t="shared" si="25"/>
        <v>67.207424816841481</v>
      </c>
      <c r="H87" s="773">
        <f t="shared" si="25"/>
        <v>67.207424816841481</v>
      </c>
      <c r="I87" s="773">
        <f t="shared" si="25"/>
        <v>67.207424816841481</v>
      </c>
      <c r="J87" s="773">
        <f t="shared" si="25"/>
        <v>67.207424816841481</v>
      </c>
      <c r="K87" s="773">
        <f t="shared" si="25"/>
        <v>67.207424816841481</v>
      </c>
      <c r="L87" s="773">
        <f t="shared" si="25"/>
        <v>68.290123354926024</v>
      </c>
      <c r="M87" s="773">
        <f t="shared" si="25"/>
        <v>54.888657847378042</v>
      </c>
      <c r="N87" s="773">
        <f t="shared" si="25"/>
        <v>54.888657847378042</v>
      </c>
      <c r="O87" s="773">
        <f t="shared" si="25"/>
        <v>60.178221473873442</v>
      </c>
      <c r="P87" s="773">
        <f t="shared" si="25"/>
        <v>42.282699029359449</v>
      </c>
      <c r="Q87" s="774">
        <f t="shared" si="25"/>
        <v>66.215117685763317</v>
      </c>
    </row>
    <row r="88" spans="1:17" ht="13.9" x14ac:dyDescent="0.25">
      <c r="A88" s="759">
        <v>2023</v>
      </c>
      <c r="B88" s="429">
        <f t="shared" si="24"/>
        <v>69.733246583659309</v>
      </c>
      <c r="C88" s="429">
        <f t="shared" ref="C88:Q88" si="26">$B$83/(1+$B$81*(C60^$B$82))</f>
        <v>69.733246583659309</v>
      </c>
      <c r="D88" s="429">
        <f t="shared" si="26"/>
        <v>69.749621461884871</v>
      </c>
      <c r="E88" s="429">
        <f t="shared" si="26"/>
        <v>66.595531407470176</v>
      </c>
      <c r="F88" s="429">
        <f t="shared" si="26"/>
        <v>66.595531407470176</v>
      </c>
      <c r="G88" s="429">
        <f t="shared" si="26"/>
        <v>66.595531407470176</v>
      </c>
      <c r="H88" s="429">
        <f t="shared" si="26"/>
        <v>66.595531407470176</v>
      </c>
      <c r="I88" s="429">
        <f t="shared" si="26"/>
        <v>66.595531407470176</v>
      </c>
      <c r="J88" s="429">
        <f t="shared" si="26"/>
        <v>66.595531407470176</v>
      </c>
      <c r="K88" s="429">
        <f t="shared" si="26"/>
        <v>66.595531407470176</v>
      </c>
      <c r="L88" s="429">
        <f t="shared" si="26"/>
        <v>67.912604045550808</v>
      </c>
      <c r="M88" s="429">
        <f t="shared" si="26"/>
        <v>52.239348606493692</v>
      </c>
      <c r="N88" s="429">
        <f t="shared" si="26"/>
        <v>52.239348606493692</v>
      </c>
      <c r="O88" s="429">
        <f t="shared" si="26"/>
        <v>58.502213423070671</v>
      </c>
      <c r="P88" s="429">
        <f t="shared" si="26"/>
        <v>39.425895168983743</v>
      </c>
      <c r="Q88" s="767">
        <f t="shared" si="26"/>
        <v>65.566361683605265</v>
      </c>
    </row>
    <row r="89" spans="1:17" ht="13.9" x14ac:dyDescent="0.25">
      <c r="A89" s="759">
        <v>2024</v>
      </c>
      <c r="B89" s="429">
        <f t="shared" si="24"/>
        <v>69.675716699517864</v>
      </c>
      <c r="C89" s="429">
        <f t="shared" ref="C89:Q89" si="27">$B$83/(1+$B$81*(C61^$B$82))</f>
        <v>69.675716699517864</v>
      </c>
      <c r="D89" s="429">
        <f t="shared" si="27"/>
        <v>69.699398438761335</v>
      </c>
      <c r="E89" s="429">
        <f t="shared" si="27"/>
        <v>65.885234225571324</v>
      </c>
      <c r="F89" s="429">
        <f t="shared" si="27"/>
        <v>65.885234225571324</v>
      </c>
      <c r="G89" s="429">
        <f t="shared" si="27"/>
        <v>65.885234225571324</v>
      </c>
      <c r="H89" s="429">
        <f t="shared" si="27"/>
        <v>65.885234225571324</v>
      </c>
      <c r="I89" s="429">
        <f t="shared" si="27"/>
        <v>65.885234225571324</v>
      </c>
      <c r="J89" s="429">
        <f t="shared" si="27"/>
        <v>65.885234225571324</v>
      </c>
      <c r="K89" s="429">
        <f t="shared" si="27"/>
        <v>65.885234225571324</v>
      </c>
      <c r="L89" s="429">
        <f t="shared" si="27"/>
        <v>67.471723856074007</v>
      </c>
      <c r="M89" s="429">
        <f t="shared" si="27"/>
        <v>49.407091925491734</v>
      </c>
      <c r="N89" s="429">
        <f t="shared" si="27"/>
        <v>49.407091925491734</v>
      </c>
      <c r="O89" s="429">
        <f t="shared" si="27"/>
        <v>56.665387857011915</v>
      </c>
      <c r="P89" s="429">
        <f t="shared" si="27"/>
        <v>36.589396459669857</v>
      </c>
      <c r="Q89" s="767">
        <f t="shared" si="27"/>
        <v>64.837475110572214</v>
      </c>
    </row>
    <row r="90" spans="1:17" ht="13.9" x14ac:dyDescent="0.25">
      <c r="A90" s="759">
        <v>2025</v>
      </c>
      <c r="B90" s="429">
        <f t="shared" si="24"/>
        <v>69.608321857356856</v>
      </c>
      <c r="C90" s="429">
        <f t="shared" ref="C90:Q90" si="28">$B$83/(1+$B$81*(C62^$B$82))</f>
        <v>69.608321857356856</v>
      </c>
      <c r="D90" s="429">
        <f t="shared" si="28"/>
        <v>69.641141312342739</v>
      </c>
      <c r="E90" s="429">
        <f t="shared" si="28"/>
        <v>65.068083699029998</v>
      </c>
      <c r="F90" s="429">
        <f t="shared" si="28"/>
        <v>65.068083699029998</v>
      </c>
      <c r="G90" s="429">
        <f t="shared" si="28"/>
        <v>65.068083699029998</v>
      </c>
      <c r="H90" s="429">
        <f t="shared" si="28"/>
        <v>65.068083699029998</v>
      </c>
      <c r="I90" s="429">
        <f t="shared" si="28"/>
        <v>65.068083699029998</v>
      </c>
      <c r="J90" s="429">
        <f t="shared" si="28"/>
        <v>65.068083699029998</v>
      </c>
      <c r="K90" s="429">
        <f t="shared" si="28"/>
        <v>65.068083699029998</v>
      </c>
      <c r="L90" s="429">
        <f t="shared" si="28"/>
        <v>66.960743382263459</v>
      </c>
      <c r="M90" s="429">
        <f t="shared" si="28"/>
        <v>46.434545009948323</v>
      </c>
      <c r="N90" s="429">
        <f t="shared" si="28"/>
        <v>46.434545009948323</v>
      </c>
      <c r="O90" s="429">
        <f t="shared" si="28"/>
        <v>54.676443297521658</v>
      </c>
      <c r="P90" s="429">
        <f t="shared" si="28"/>
        <v>33.808991780668713</v>
      </c>
      <c r="Q90" s="767">
        <f t="shared" si="28"/>
        <v>64.023903514586479</v>
      </c>
    </row>
    <row r="91" spans="1:17" ht="13.9" x14ac:dyDescent="0.25">
      <c r="A91" s="759">
        <v>2026</v>
      </c>
      <c r="B91" s="429">
        <f t="shared" si="24"/>
        <v>69.529794243342522</v>
      </c>
      <c r="C91" s="429">
        <f t="shared" ref="C91:Q91" si="29">$B$83/(1+$B$81*(C63^$B$82))</f>
        <v>69.529794243342522</v>
      </c>
      <c r="D91" s="429">
        <f t="shared" si="29"/>
        <v>69.573882584973774</v>
      </c>
      <c r="E91" s="429">
        <f t="shared" si="29"/>
        <v>64.136413792898566</v>
      </c>
      <c r="F91" s="429">
        <f t="shared" si="29"/>
        <v>64.136413792898566</v>
      </c>
      <c r="G91" s="429">
        <f t="shared" si="29"/>
        <v>64.136413792898566</v>
      </c>
      <c r="H91" s="429">
        <f t="shared" si="29"/>
        <v>64.136413792898566</v>
      </c>
      <c r="I91" s="429">
        <f t="shared" si="29"/>
        <v>64.136413792898566</v>
      </c>
      <c r="J91" s="429">
        <f t="shared" si="29"/>
        <v>64.136413792898566</v>
      </c>
      <c r="K91" s="429">
        <f t="shared" si="29"/>
        <v>64.136413792898566</v>
      </c>
      <c r="L91" s="429">
        <f t="shared" si="29"/>
        <v>66.372932447441869</v>
      </c>
      <c r="M91" s="429">
        <f t="shared" si="29"/>
        <v>43.370382208907145</v>
      </c>
      <c r="N91" s="429">
        <f t="shared" si="29"/>
        <v>43.370382208907145</v>
      </c>
      <c r="O91" s="429">
        <f t="shared" si="29"/>
        <v>52.5486807962914</v>
      </c>
      <c r="P91" s="429">
        <f t="shared" si="29"/>
        <v>31.11583718316685</v>
      </c>
      <c r="Q91" s="767">
        <f t="shared" si="29"/>
        <v>63.121759629486398</v>
      </c>
    </row>
    <row r="92" spans="1:17" ht="13.9" x14ac:dyDescent="0.25">
      <c r="A92" s="759">
        <v>2027</v>
      </c>
      <c r="B92" s="429">
        <f t="shared" si="24"/>
        <v>69.438761120840837</v>
      </c>
      <c r="C92" s="429">
        <f t="shared" ref="C92:Q92" si="30">$B$83/(1+$B$81*(C64^$B$82))</f>
        <v>69.438761120840837</v>
      </c>
      <c r="D92" s="429">
        <f t="shared" si="30"/>
        <v>69.496578764371094</v>
      </c>
      <c r="E92" s="429">
        <f t="shared" si="30"/>
        <v>63.083717685105555</v>
      </c>
      <c r="F92" s="429">
        <f t="shared" si="30"/>
        <v>63.083717685105555</v>
      </c>
      <c r="G92" s="429">
        <f t="shared" si="30"/>
        <v>63.083717685105555</v>
      </c>
      <c r="H92" s="429">
        <f t="shared" si="30"/>
        <v>63.083717685105555</v>
      </c>
      <c r="I92" s="429">
        <f t="shared" si="30"/>
        <v>63.083717685105555</v>
      </c>
      <c r="J92" s="429">
        <f t="shared" si="30"/>
        <v>63.083717685105555</v>
      </c>
      <c r="K92" s="429">
        <f t="shared" si="30"/>
        <v>63.083717685105555</v>
      </c>
      <c r="L92" s="429">
        <f t="shared" si="30"/>
        <v>65.701737958794013</v>
      </c>
      <c r="M92" s="429">
        <f t="shared" si="30"/>
        <v>40.266061412439285</v>
      </c>
      <c r="N92" s="429">
        <f t="shared" si="30"/>
        <v>40.266061412439285</v>
      </c>
      <c r="O92" s="429">
        <f t="shared" si="30"/>
        <v>50.29972435891419</v>
      </c>
      <c r="P92" s="429">
        <f t="shared" si="30"/>
        <v>28.535512383201493</v>
      </c>
      <c r="Q92" s="767">
        <f t="shared" si="30"/>
        <v>62.128001530479366</v>
      </c>
    </row>
    <row r="93" spans="1:17" ht="13.9" x14ac:dyDescent="0.25">
      <c r="A93" s="759">
        <v>2028</v>
      </c>
      <c r="B93" s="429">
        <f t="shared" si="24"/>
        <v>69.333743330221736</v>
      </c>
      <c r="C93" s="429">
        <f t="shared" ref="C93:Q93" si="31">$B$83/(1+$B$81*(C65^$B$82))</f>
        <v>69.333743330221736</v>
      </c>
      <c r="D93" s="429">
        <f t="shared" si="31"/>
        <v>69.408109008540336</v>
      </c>
      <c r="E93" s="429">
        <f t="shared" si="31"/>
        <v>61.905039970710575</v>
      </c>
      <c r="F93" s="429">
        <f t="shared" si="31"/>
        <v>61.905039970710575</v>
      </c>
      <c r="G93" s="429">
        <f t="shared" si="31"/>
        <v>61.905039970710575</v>
      </c>
      <c r="H93" s="429">
        <f t="shared" si="31"/>
        <v>61.905039970710575</v>
      </c>
      <c r="I93" s="429">
        <f t="shared" si="31"/>
        <v>61.905039970710575</v>
      </c>
      <c r="J93" s="429">
        <f t="shared" si="31"/>
        <v>61.905039970710575</v>
      </c>
      <c r="K93" s="429">
        <f t="shared" si="31"/>
        <v>61.905039970710575</v>
      </c>
      <c r="L93" s="429">
        <f t="shared" si="31"/>
        <v>64.940978518157635</v>
      </c>
      <c r="M93" s="429">
        <f t="shared" si="31"/>
        <v>37.17244757960836</v>
      </c>
      <c r="N93" s="429">
        <f t="shared" si="31"/>
        <v>37.17244757960836</v>
      </c>
      <c r="O93" s="429">
        <f t="shared" si="31"/>
        <v>47.950943798156175</v>
      </c>
      <c r="P93" s="429">
        <f t="shared" si="31"/>
        <v>26.087612193693559</v>
      </c>
      <c r="Q93" s="767">
        <f t="shared" si="31"/>
        <v>61.040607557237564</v>
      </c>
    </row>
    <row r="94" spans="1:17" ht="13.9" x14ac:dyDescent="0.25">
      <c r="A94" s="759">
        <v>2029</v>
      </c>
      <c r="B94" s="429">
        <f t="shared" si="24"/>
        <v>69.213154922863168</v>
      </c>
      <c r="C94" s="429">
        <f t="shared" ref="C94:Q94" si="32">$B$83/(1+$B$81*(C66^$B$82))</f>
        <v>69.213154922863168</v>
      </c>
      <c r="D94" s="429">
        <f t="shared" si="32"/>
        <v>69.307274412089896</v>
      </c>
      <c r="E94" s="429">
        <f t="shared" si="32"/>
        <v>60.59736300730588</v>
      </c>
      <c r="F94" s="429">
        <f t="shared" si="32"/>
        <v>60.59736300730588</v>
      </c>
      <c r="G94" s="429">
        <f t="shared" si="32"/>
        <v>60.59736300730588</v>
      </c>
      <c r="H94" s="429">
        <f t="shared" si="32"/>
        <v>60.59736300730588</v>
      </c>
      <c r="I94" s="429">
        <f t="shared" si="32"/>
        <v>60.59736300730588</v>
      </c>
      <c r="J94" s="429">
        <f t="shared" si="32"/>
        <v>60.59736300730588</v>
      </c>
      <c r="K94" s="429">
        <f t="shared" si="32"/>
        <v>60.59736300730588</v>
      </c>
      <c r="L94" s="429">
        <f t="shared" si="32"/>
        <v>64.085062069724117</v>
      </c>
      <c r="M94" s="429">
        <f t="shared" si="32"/>
        <v>34.136738095851953</v>
      </c>
      <c r="N94" s="429">
        <f t="shared" si="32"/>
        <v>34.136738095851953</v>
      </c>
      <c r="O94" s="429">
        <f t="shared" si="32"/>
        <v>45.526615617443376</v>
      </c>
      <c r="P94" s="429">
        <f t="shared" si="32"/>
        <v>23.785809661719174</v>
      </c>
      <c r="Q94" s="767">
        <f t="shared" si="32"/>
        <v>59.858738957149889</v>
      </c>
    </row>
    <row r="95" spans="1:17" ht="13.9" x14ac:dyDescent="0.25">
      <c r="A95" s="759">
        <v>2030</v>
      </c>
      <c r="B95" s="429">
        <f t="shared" si="24"/>
        <v>69.075304141782794</v>
      </c>
      <c r="C95" s="429">
        <f t="shared" ref="C95:Q95" si="33">$B$83/(1+$B$81*(C67^$B$82))</f>
        <v>69.075304141782794</v>
      </c>
      <c r="D95" s="429">
        <f t="shared" si="33"/>
        <v>69.192798051062027</v>
      </c>
      <c r="E95" s="429">
        <f t="shared" si="33"/>
        <v>59.159960199888914</v>
      </c>
      <c r="F95" s="429">
        <f t="shared" si="33"/>
        <v>59.159960199888914</v>
      </c>
      <c r="G95" s="429">
        <f t="shared" si="33"/>
        <v>59.159960199888914</v>
      </c>
      <c r="H95" s="429">
        <f t="shared" si="33"/>
        <v>59.159960199888914</v>
      </c>
      <c r="I95" s="429">
        <f t="shared" si="33"/>
        <v>59.159960199888914</v>
      </c>
      <c r="J95" s="429">
        <f t="shared" si="33"/>
        <v>59.159960199888914</v>
      </c>
      <c r="K95" s="429">
        <f t="shared" si="33"/>
        <v>59.159960199888914</v>
      </c>
      <c r="L95" s="429">
        <f t="shared" si="33"/>
        <v>63.129220310945591</v>
      </c>
      <c r="M95" s="429">
        <f t="shared" si="33"/>
        <v>31.200041638337588</v>
      </c>
      <c r="N95" s="429">
        <f t="shared" si="33"/>
        <v>31.200041638337588</v>
      </c>
      <c r="O95" s="429">
        <f t="shared" si="33"/>
        <v>43.052890148842067</v>
      </c>
      <c r="P95" s="429">
        <f t="shared" si="33"/>
        <v>21.638285487489288</v>
      </c>
      <c r="Q95" s="767">
        <f t="shared" si="33"/>
        <v>58.582880346705934</v>
      </c>
    </row>
    <row r="96" spans="1:17" ht="13.9" x14ac:dyDescent="0.25">
      <c r="A96" s="759">
        <v>2031</v>
      </c>
      <c r="B96" s="429">
        <f t="shared" si="24"/>
        <v>68.91839597675127</v>
      </c>
      <c r="C96" s="429">
        <f t="shared" ref="C96:Q96" si="34">$B$83/(1+$B$81*(C68^$B$82))</f>
        <v>68.91839597675127</v>
      </c>
      <c r="D96" s="429">
        <f t="shared" si="34"/>
        <v>69.063325912456222</v>
      </c>
      <c r="E96" s="429">
        <f t="shared" si="34"/>
        <v>57.594686150883184</v>
      </c>
      <c r="F96" s="429">
        <f t="shared" si="34"/>
        <v>57.594686150883184</v>
      </c>
      <c r="G96" s="429">
        <f t="shared" si="34"/>
        <v>57.594686150883184</v>
      </c>
      <c r="H96" s="429">
        <f t="shared" si="34"/>
        <v>57.594686150883184</v>
      </c>
      <c r="I96" s="429">
        <f t="shared" si="34"/>
        <v>57.594686150883184</v>
      </c>
      <c r="J96" s="429">
        <f t="shared" si="34"/>
        <v>57.594686150883184</v>
      </c>
      <c r="K96" s="429">
        <f t="shared" si="34"/>
        <v>57.594686150883184</v>
      </c>
      <c r="L96" s="429">
        <f t="shared" si="34"/>
        <v>62.069750864890423</v>
      </c>
      <c r="M96" s="429">
        <f t="shared" si="34"/>
        <v>28.39580909175735</v>
      </c>
      <c r="N96" s="429">
        <f t="shared" si="34"/>
        <v>28.39580909175735</v>
      </c>
      <c r="O96" s="429">
        <f t="shared" si="34"/>
        <v>40.556656573026004</v>
      </c>
      <c r="P96" s="429">
        <f t="shared" si="34"/>
        <v>19.648402567595653</v>
      </c>
      <c r="Q96" s="767">
        <f t="shared" si="34"/>
        <v>57.214947912057852</v>
      </c>
    </row>
    <row r="97" spans="1:17" ht="13.9" x14ac:dyDescent="0.25">
      <c r="A97" s="759">
        <v>2032</v>
      </c>
      <c r="B97" s="429">
        <f t="shared" si="24"/>
        <v>68.740536533782887</v>
      </c>
      <c r="C97" s="429">
        <f t="shared" ref="C97:Q97" si="35">$B$83/(1+$B$81*(C69^$B$82))</f>
        <v>68.740536533782887</v>
      </c>
      <c r="D97" s="429">
        <f t="shared" si="35"/>
        <v>68.91742884242899</v>
      </c>
      <c r="E97" s="429">
        <f t="shared" si="35"/>
        <v>55.90617363225951</v>
      </c>
      <c r="F97" s="429">
        <f t="shared" si="35"/>
        <v>55.90617363225951</v>
      </c>
      <c r="G97" s="429">
        <f t="shared" si="35"/>
        <v>55.90617363225951</v>
      </c>
      <c r="H97" s="429">
        <f t="shared" si="35"/>
        <v>55.90617363225951</v>
      </c>
      <c r="I97" s="429">
        <f t="shared" si="35"/>
        <v>55.90617363225951</v>
      </c>
      <c r="J97" s="429">
        <f t="shared" si="35"/>
        <v>55.90617363225951</v>
      </c>
      <c r="K97" s="429">
        <f t="shared" si="35"/>
        <v>55.90617363225951</v>
      </c>
      <c r="L97" s="429">
        <f t="shared" si="35"/>
        <v>60.904255575336514</v>
      </c>
      <c r="M97" s="429">
        <f t="shared" si="35"/>
        <v>25.749149469177066</v>
      </c>
      <c r="N97" s="429">
        <f t="shared" si="35"/>
        <v>25.749149469177066</v>
      </c>
      <c r="O97" s="429">
        <f t="shared" si="35"/>
        <v>38.064407185277716</v>
      </c>
      <c r="P97" s="429">
        <f t="shared" si="35"/>
        <v>17.815510172631694</v>
      </c>
      <c r="Q97" s="767">
        <f t="shared" si="35"/>
        <v>55.758355933410954</v>
      </c>
    </row>
    <row r="98" spans="1:17" ht="13.9" x14ac:dyDescent="0.25">
      <c r="A98" s="759">
        <v>2033</v>
      </c>
      <c r="B98" s="429">
        <f t="shared" si="24"/>
        <v>68.539739466064603</v>
      </c>
      <c r="C98" s="429">
        <f t="shared" ref="C98:Q98" si="36">$B$83/(1+$B$81*(C70^$B$82))</f>
        <v>68.539739466064603</v>
      </c>
      <c r="D98" s="429">
        <f t="shared" si="36"/>
        <v>68.753605653104657</v>
      </c>
      <c r="E98" s="429">
        <f t="shared" si="36"/>
        <v>54.10191097801907</v>
      </c>
      <c r="F98" s="429">
        <f t="shared" si="36"/>
        <v>54.10191097801907</v>
      </c>
      <c r="G98" s="429">
        <f t="shared" si="36"/>
        <v>54.10191097801907</v>
      </c>
      <c r="H98" s="429">
        <f t="shared" si="36"/>
        <v>54.10191097801907</v>
      </c>
      <c r="I98" s="429">
        <f t="shared" si="36"/>
        <v>54.10191097801907</v>
      </c>
      <c r="J98" s="429">
        <f t="shared" si="36"/>
        <v>54.10191097801907</v>
      </c>
      <c r="K98" s="429">
        <f t="shared" si="36"/>
        <v>54.10191097801907</v>
      </c>
      <c r="L98" s="429">
        <f t="shared" si="36"/>
        <v>59.631861079207226</v>
      </c>
      <c r="M98" s="429">
        <f t="shared" si="36"/>
        <v>23.276927312332479</v>
      </c>
      <c r="N98" s="429">
        <f t="shared" si="36"/>
        <v>23.276927312332479</v>
      </c>
      <c r="O98" s="429">
        <f t="shared" si="36"/>
        <v>35.601196944228306</v>
      </c>
      <c r="P98" s="429">
        <f t="shared" si="36"/>
        <v>16.135781595726378</v>
      </c>
      <c r="Q98" s="767">
        <f t="shared" si="36"/>
        <v>54.218033808917312</v>
      </c>
    </row>
    <row r="99" spans="1:17" ht="13.9" x14ac:dyDescent="0.25">
      <c r="A99" s="759">
        <v>2034</v>
      </c>
      <c r="B99" s="429">
        <f t="shared" si="24"/>
        <v>68.313934713973651</v>
      </c>
      <c r="C99" s="429">
        <f t="shared" ref="C99:Q99" si="37">$B$83/(1+$B$81*(C71^$B$82))</f>
        <v>68.313934713973651</v>
      </c>
      <c r="D99" s="429">
        <f t="shared" si="37"/>
        <v>68.570287531324084</v>
      </c>
      <c r="E99" s="429">
        <f t="shared" si="37"/>
        <v>52.192180964446699</v>
      </c>
      <c r="F99" s="429">
        <f t="shared" si="37"/>
        <v>52.192180964446699</v>
      </c>
      <c r="G99" s="429">
        <f t="shared" si="37"/>
        <v>52.192180964446699</v>
      </c>
      <c r="H99" s="429">
        <f t="shared" si="37"/>
        <v>52.192180964446699</v>
      </c>
      <c r="I99" s="429">
        <f t="shared" si="37"/>
        <v>52.192180964446699</v>
      </c>
      <c r="J99" s="429">
        <f t="shared" si="37"/>
        <v>52.192180964446699</v>
      </c>
      <c r="K99" s="429">
        <f t="shared" si="37"/>
        <v>52.192180964446699</v>
      </c>
      <c r="L99" s="429">
        <f t="shared" si="37"/>
        <v>58.253406417445305</v>
      </c>
      <c r="M99" s="429">
        <f t="shared" si="37"/>
        <v>20.988453948092442</v>
      </c>
      <c r="N99" s="429">
        <f t="shared" si="37"/>
        <v>20.988453948092442</v>
      </c>
      <c r="O99" s="429">
        <f t="shared" si="37"/>
        <v>33.189775867929903</v>
      </c>
      <c r="P99" s="429">
        <f t="shared" si="37"/>
        <v>14.603014432916254</v>
      </c>
      <c r="Q99" s="767">
        <f t="shared" si="37"/>
        <v>52.600388251633603</v>
      </c>
    </row>
    <row r="100" spans="1:17" ht="13.9" x14ac:dyDescent="0.25">
      <c r="A100" s="759">
        <v>2035</v>
      </c>
      <c r="B100" s="429">
        <f t="shared" si="24"/>
        <v>68.060979793959049</v>
      </c>
      <c r="C100" s="429">
        <f t="shared" ref="C100:Q100" si="38">$B$83/(1+$B$81*(C72^$B$82))</f>
        <v>68.060979793959049</v>
      </c>
      <c r="D100" s="429">
        <f t="shared" si="38"/>
        <v>68.365843892693448</v>
      </c>
      <c r="E100" s="429">
        <f t="shared" si="38"/>
        <v>50.189853098710934</v>
      </c>
      <c r="F100" s="429">
        <f t="shared" si="38"/>
        <v>50.189853098710934</v>
      </c>
      <c r="G100" s="429">
        <f t="shared" si="38"/>
        <v>50.189853098710934</v>
      </c>
      <c r="H100" s="429">
        <f t="shared" si="38"/>
        <v>50.189853098710934</v>
      </c>
      <c r="I100" s="429">
        <f t="shared" si="38"/>
        <v>50.189853098710934</v>
      </c>
      <c r="J100" s="429">
        <f t="shared" si="38"/>
        <v>50.189853098710934</v>
      </c>
      <c r="K100" s="429">
        <f t="shared" si="38"/>
        <v>50.189853098710934</v>
      </c>
      <c r="L100" s="429">
        <f t="shared" si="38"/>
        <v>56.771582237875499</v>
      </c>
      <c r="M100" s="429">
        <f t="shared" si="38"/>
        <v>18.886556212511572</v>
      </c>
      <c r="N100" s="429">
        <f t="shared" si="38"/>
        <v>18.886556212511572</v>
      </c>
      <c r="O100" s="429">
        <f t="shared" si="38"/>
        <v>30.849944726111428</v>
      </c>
      <c r="P100" s="429">
        <f t="shared" si="38"/>
        <v>13.209348055303618</v>
      </c>
      <c r="Q100" s="767">
        <f t="shared" si="38"/>
        <v>50.913208591705967</v>
      </c>
    </row>
    <row r="101" spans="1:17" ht="13.9" x14ac:dyDescent="0.25">
      <c r="A101" s="759">
        <v>2036</v>
      </c>
      <c r="B101" s="429">
        <f t="shared" si="24"/>
        <v>67.778673857720889</v>
      </c>
      <c r="C101" s="429">
        <f t="shared" ref="C101:Q101" si="39">$B$83/(1+$B$81*(C73^$B$82))</f>
        <v>67.778673857720889</v>
      </c>
      <c r="D101" s="429">
        <f t="shared" si="39"/>
        <v>68.138589820105864</v>
      </c>
      <c r="E101" s="429">
        <f t="shared" si="39"/>
        <v>48.110034324246811</v>
      </c>
      <c r="F101" s="429">
        <f t="shared" si="39"/>
        <v>48.110034324246811</v>
      </c>
      <c r="G101" s="429">
        <f t="shared" si="39"/>
        <v>48.110034324246811</v>
      </c>
      <c r="H101" s="429">
        <f t="shared" si="39"/>
        <v>48.110034324246811</v>
      </c>
      <c r="I101" s="429">
        <f t="shared" si="39"/>
        <v>48.110034324246811</v>
      </c>
      <c r="J101" s="429">
        <f t="shared" si="39"/>
        <v>48.110034324246811</v>
      </c>
      <c r="K101" s="429">
        <f t="shared" si="39"/>
        <v>48.110034324246811</v>
      </c>
      <c r="L101" s="429">
        <f t="shared" si="39"/>
        <v>55.191007414371384</v>
      </c>
      <c r="M101" s="429">
        <f t="shared" si="39"/>
        <v>16.968821172610362</v>
      </c>
      <c r="N101" s="429">
        <f t="shared" si="39"/>
        <v>16.968821172610362</v>
      </c>
      <c r="O101" s="429">
        <f t="shared" si="39"/>
        <v>28.598154398541134</v>
      </c>
      <c r="P101" s="429">
        <f t="shared" si="39"/>
        <v>11.945874659428735</v>
      </c>
      <c r="Q101" s="767">
        <f t="shared" si="39"/>
        <v>49.165516865690989</v>
      </c>
    </row>
    <row r="102" spans="1:17" ht="13.9" x14ac:dyDescent="0.25">
      <c r="A102" s="759">
        <v>2037</v>
      </c>
      <c r="B102" s="429">
        <f t="shared" si="24"/>
        <v>67.46477471228269</v>
      </c>
      <c r="C102" s="429">
        <f t="shared" ref="C102:Q102" si="40">$B$83/(1+$B$81*(C74^$B$82))</f>
        <v>67.46477471228269</v>
      </c>
      <c r="D102" s="429">
        <f t="shared" si="40"/>
        <v>67.886795216575777</v>
      </c>
      <c r="E102" s="429">
        <f t="shared" si="40"/>
        <v>45.96959675032879</v>
      </c>
      <c r="F102" s="429">
        <f t="shared" si="40"/>
        <v>45.96959675032879</v>
      </c>
      <c r="G102" s="429">
        <f t="shared" si="40"/>
        <v>45.96959675032879</v>
      </c>
      <c r="H102" s="429">
        <f t="shared" si="40"/>
        <v>45.96959675032879</v>
      </c>
      <c r="I102" s="429">
        <f t="shared" si="40"/>
        <v>45.96959675032879</v>
      </c>
      <c r="J102" s="429">
        <f t="shared" si="40"/>
        <v>45.96959675032879</v>
      </c>
      <c r="K102" s="429">
        <f t="shared" si="40"/>
        <v>45.96959675032879</v>
      </c>
      <c r="L102" s="429">
        <f t="shared" si="40"/>
        <v>53.51823179262982</v>
      </c>
      <c r="M102" s="429">
        <f t="shared" si="40"/>
        <v>15.22885622799823</v>
      </c>
      <c r="N102" s="429">
        <f t="shared" si="40"/>
        <v>15.22885622799823</v>
      </c>
      <c r="O102" s="429">
        <f t="shared" si="40"/>
        <v>26.447341561347507</v>
      </c>
      <c r="P102" s="429">
        <f t="shared" si="40"/>
        <v>10.803136937001973</v>
      </c>
      <c r="Q102" s="767">
        <f t="shared" si="40"/>
        <v>47.367368248935229</v>
      </c>
    </row>
    <row r="103" spans="1:17" ht="13.9" x14ac:dyDescent="0.25">
      <c r="A103" s="759">
        <v>2038</v>
      </c>
      <c r="B103" s="429">
        <f t="shared" si="24"/>
        <v>67.117018946285512</v>
      </c>
      <c r="C103" s="429">
        <f t="shared" ref="C103:Q103" si="41">$B$83/(1+$B$81*(C75^$B$82))</f>
        <v>67.117018946285512</v>
      </c>
      <c r="D103" s="429">
        <f t="shared" si="41"/>
        <v>67.608695786813584</v>
      </c>
      <c r="E103" s="429">
        <f t="shared" si="41"/>
        <v>43.786613127555817</v>
      </c>
      <c r="F103" s="429">
        <f t="shared" si="41"/>
        <v>43.786613127555817</v>
      </c>
      <c r="G103" s="429">
        <f t="shared" si="41"/>
        <v>43.786613127555817</v>
      </c>
      <c r="H103" s="429">
        <f t="shared" si="41"/>
        <v>43.786613127555817</v>
      </c>
      <c r="I103" s="429">
        <f t="shared" si="41"/>
        <v>43.786613127555817</v>
      </c>
      <c r="J103" s="429">
        <f t="shared" si="41"/>
        <v>43.786613127555817</v>
      </c>
      <c r="K103" s="429">
        <f t="shared" si="41"/>
        <v>43.786613127555817</v>
      </c>
      <c r="L103" s="429">
        <f t="shared" si="41"/>
        <v>51.761658193229849</v>
      </c>
      <c r="M103" s="429">
        <f t="shared" si="41"/>
        <v>13.657453972489924</v>
      </c>
      <c r="N103" s="429">
        <f t="shared" si="41"/>
        <v>13.657453972489924</v>
      </c>
      <c r="O103" s="429">
        <f t="shared" si="41"/>
        <v>24.406971865663035</v>
      </c>
      <c r="P103" s="429">
        <f t="shared" si="41"/>
        <v>9.7715167557046705</v>
      </c>
      <c r="Q103" s="767">
        <f t="shared" si="41"/>
        <v>45.529610969172921</v>
      </c>
    </row>
    <row r="104" spans="1:17" ht="13.9" x14ac:dyDescent="0.25">
      <c r="A104" s="759">
        <v>2039</v>
      </c>
      <c r="B104" s="429">
        <f t="shared" si="24"/>
        <v>66.733145246485336</v>
      </c>
      <c r="C104" s="429">
        <f t="shared" ref="C104:Q104" si="42">$B$83/(1+$B$81*(C76^$B$82))</f>
        <v>66.733145246485336</v>
      </c>
      <c r="D104" s="429">
        <f t="shared" si="42"/>
        <v>67.302505939581408</v>
      </c>
      <c r="E104" s="429">
        <f t="shared" si="42"/>
        <v>41.57973956122192</v>
      </c>
      <c r="F104" s="429">
        <f t="shared" si="42"/>
        <v>41.57973956122192</v>
      </c>
      <c r="G104" s="429">
        <f t="shared" si="42"/>
        <v>41.57973956122192</v>
      </c>
      <c r="H104" s="429">
        <f t="shared" si="42"/>
        <v>41.57973956122192</v>
      </c>
      <c r="I104" s="429">
        <f t="shared" si="42"/>
        <v>41.57973956122192</v>
      </c>
      <c r="J104" s="429">
        <f t="shared" si="42"/>
        <v>41.57973956122192</v>
      </c>
      <c r="K104" s="429">
        <f t="shared" si="42"/>
        <v>41.57973956122192</v>
      </c>
      <c r="L104" s="429">
        <f t="shared" si="42"/>
        <v>49.931382428513075</v>
      </c>
      <c r="M104" s="429">
        <f t="shared" si="42"/>
        <v>12.243598323188248</v>
      </c>
      <c r="N104" s="429">
        <f t="shared" si="42"/>
        <v>12.243598323188248</v>
      </c>
      <c r="O104" s="429">
        <f t="shared" si="42"/>
        <v>22.483248326584061</v>
      </c>
      <c r="P104" s="429">
        <f t="shared" si="42"/>
        <v>8.8415260006037037</v>
      </c>
      <c r="Q104" s="767">
        <f t="shared" si="42"/>
        <v>43.663617727191898</v>
      </c>
    </row>
    <row r="105" spans="1:17" ht="13.9" x14ac:dyDescent="0.25">
      <c r="A105" s="759">
        <v>2040</v>
      </c>
      <c r="B105" s="429">
        <f t="shared" si="24"/>
        <v>66.310920909824318</v>
      </c>
      <c r="C105" s="429">
        <f t="shared" ref="C105:Q105" si="43">$B$83/(1+$B$81*(C77^$B$82))</f>
        <v>66.310920909824318</v>
      </c>
      <c r="D105" s="429">
        <f t="shared" si="43"/>
        <v>66.966433672709897</v>
      </c>
      <c r="E105" s="429">
        <f t="shared" si="43"/>
        <v>39.367589063321319</v>
      </c>
      <c r="F105" s="429">
        <f t="shared" si="43"/>
        <v>39.367589063321319</v>
      </c>
      <c r="G105" s="429">
        <f t="shared" si="43"/>
        <v>39.367589063321319</v>
      </c>
      <c r="H105" s="429">
        <f t="shared" si="43"/>
        <v>39.367589063321319</v>
      </c>
      <c r="I105" s="429">
        <f t="shared" si="43"/>
        <v>39.367589063321319</v>
      </c>
      <c r="J105" s="429">
        <f t="shared" si="43"/>
        <v>39.367589063321319</v>
      </c>
      <c r="K105" s="429">
        <f t="shared" si="43"/>
        <v>39.367589063321319</v>
      </c>
      <c r="L105" s="429">
        <f t="shared" si="43"/>
        <v>48.038956361227036</v>
      </c>
      <c r="M105" s="429">
        <f t="shared" si="43"/>
        <v>10.975286218295802</v>
      </c>
      <c r="N105" s="429">
        <f t="shared" si="43"/>
        <v>10.975286218295802</v>
      </c>
      <c r="O105" s="429">
        <f t="shared" si="43"/>
        <v>20.679437208690505</v>
      </c>
      <c r="P105" s="429">
        <f t="shared" si="43"/>
        <v>8.0040139469581408</v>
      </c>
      <c r="Q105" s="767">
        <f t="shared" si="43"/>
        <v>41.781002518524083</v>
      </c>
    </row>
    <row r="106" spans="1:17" ht="14.45" thickBot="1" x14ac:dyDescent="0.3">
      <c r="A106" s="763">
        <v>2041</v>
      </c>
      <c r="B106" s="775">
        <f t="shared" si="24"/>
        <v>65.848171460106613</v>
      </c>
      <c r="C106" s="775">
        <f t="shared" ref="C106:Q106" si="44">$B$83/(1+$B$81*(C78^$B$82))</f>
        <v>65.848171460106613</v>
      </c>
      <c r="D106" s="775">
        <f t="shared" si="44"/>
        <v>66.598697464100638</v>
      </c>
      <c r="E106" s="775">
        <f t="shared" si="44"/>
        <v>37.168138500426373</v>
      </c>
      <c r="F106" s="775">
        <f t="shared" si="44"/>
        <v>37.168138500426373</v>
      </c>
      <c r="G106" s="775">
        <f t="shared" si="44"/>
        <v>37.168138500426373</v>
      </c>
      <c r="H106" s="775">
        <f t="shared" si="44"/>
        <v>37.168138500426373</v>
      </c>
      <c r="I106" s="775">
        <f t="shared" si="44"/>
        <v>37.168138500426373</v>
      </c>
      <c r="J106" s="775">
        <f t="shared" si="44"/>
        <v>37.168138500426373</v>
      </c>
      <c r="K106" s="775">
        <f t="shared" si="44"/>
        <v>37.168138500426373</v>
      </c>
      <c r="L106" s="775">
        <f t="shared" si="44"/>
        <v>46.097085228497548</v>
      </c>
      <c r="M106" s="775">
        <f t="shared" si="44"/>
        <v>9.8401656917476679</v>
      </c>
      <c r="N106" s="775">
        <f t="shared" si="44"/>
        <v>9.8401656917476679</v>
      </c>
      <c r="O106" s="775">
        <f t="shared" si="44"/>
        <v>18.996264899774122</v>
      </c>
      <c r="P106" s="775">
        <f t="shared" si="44"/>
        <v>7.2503062943006062</v>
      </c>
      <c r="Q106" s="776">
        <f t="shared" si="44"/>
        <v>39.893337403981654</v>
      </c>
    </row>
    <row r="108" spans="1:17" ht="15.75" thickBot="1" x14ac:dyDescent="0.3">
      <c r="A108" s="902" t="s">
        <v>624</v>
      </c>
      <c r="B108" s="902"/>
      <c r="C108" s="902"/>
      <c r="D108" s="902"/>
      <c r="E108" s="902"/>
      <c r="F108" s="902"/>
      <c r="G108" s="902"/>
      <c r="H108" s="902"/>
      <c r="I108" s="902"/>
      <c r="J108" s="902"/>
      <c r="K108" s="902"/>
      <c r="L108" s="902"/>
      <c r="M108" s="902"/>
      <c r="N108" s="902"/>
      <c r="O108" s="902"/>
      <c r="P108" s="902"/>
      <c r="Q108" s="902"/>
    </row>
    <row r="109" spans="1:17" ht="13.9" x14ac:dyDescent="0.25">
      <c r="A109" s="480">
        <v>2022</v>
      </c>
      <c r="B109" s="773">
        <f>IF(B87&lt;10, 10, B87)</f>
        <v>69.782076840335634</v>
      </c>
      <c r="C109" s="773">
        <f t="shared" ref="C109:Q109" si="45">IF(C87&lt;10, 10, C87)</f>
        <v>69.782076840335634</v>
      </c>
      <c r="D109" s="773">
        <f t="shared" si="45"/>
        <v>69.792703773890452</v>
      </c>
      <c r="E109" s="773">
        <f t="shared" si="45"/>
        <v>67.207424816841481</v>
      </c>
      <c r="F109" s="773">
        <f t="shared" si="45"/>
        <v>67.207424816841481</v>
      </c>
      <c r="G109" s="773">
        <f t="shared" si="45"/>
        <v>67.207424816841481</v>
      </c>
      <c r="H109" s="773">
        <f t="shared" si="45"/>
        <v>67.207424816841481</v>
      </c>
      <c r="I109" s="773">
        <f t="shared" si="45"/>
        <v>67.207424816841481</v>
      </c>
      <c r="J109" s="773">
        <f t="shared" si="45"/>
        <v>67.207424816841481</v>
      </c>
      <c r="K109" s="773">
        <f t="shared" si="45"/>
        <v>67.207424816841481</v>
      </c>
      <c r="L109" s="773">
        <f t="shared" si="45"/>
        <v>68.290123354926024</v>
      </c>
      <c r="M109" s="773">
        <f t="shared" si="45"/>
        <v>54.888657847378042</v>
      </c>
      <c r="N109" s="773">
        <f t="shared" si="45"/>
        <v>54.888657847378042</v>
      </c>
      <c r="O109" s="773">
        <f t="shared" si="45"/>
        <v>60.178221473873442</v>
      </c>
      <c r="P109" s="773">
        <f t="shared" si="45"/>
        <v>42.282699029359449</v>
      </c>
      <c r="Q109" s="774">
        <f t="shared" si="45"/>
        <v>66.215117685763317</v>
      </c>
    </row>
    <row r="110" spans="1:17" ht="13.9" x14ac:dyDescent="0.25">
      <c r="A110" s="759">
        <v>2023</v>
      </c>
      <c r="B110" s="429">
        <f t="shared" ref="B110:Q125" si="46">IF(B88&lt;10, 10, B88)</f>
        <v>69.733246583659309</v>
      </c>
      <c r="C110" s="429">
        <f t="shared" si="46"/>
        <v>69.733246583659309</v>
      </c>
      <c r="D110" s="429">
        <f t="shared" si="46"/>
        <v>69.749621461884871</v>
      </c>
      <c r="E110" s="429">
        <f t="shared" si="46"/>
        <v>66.595531407470176</v>
      </c>
      <c r="F110" s="429">
        <f t="shared" si="46"/>
        <v>66.595531407470176</v>
      </c>
      <c r="G110" s="429">
        <f t="shared" si="46"/>
        <v>66.595531407470176</v>
      </c>
      <c r="H110" s="429">
        <f t="shared" si="46"/>
        <v>66.595531407470176</v>
      </c>
      <c r="I110" s="429">
        <f t="shared" si="46"/>
        <v>66.595531407470176</v>
      </c>
      <c r="J110" s="429">
        <f t="shared" si="46"/>
        <v>66.595531407470176</v>
      </c>
      <c r="K110" s="429">
        <f t="shared" si="46"/>
        <v>66.595531407470176</v>
      </c>
      <c r="L110" s="429">
        <f t="shared" si="46"/>
        <v>67.912604045550808</v>
      </c>
      <c r="M110" s="429">
        <f t="shared" si="46"/>
        <v>52.239348606493692</v>
      </c>
      <c r="N110" s="429">
        <f t="shared" si="46"/>
        <v>52.239348606493692</v>
      </c>
      <c r="O110" s="429">
        <f t="shared" si="46"/>
        <v>58.502213423070671</v>
      </c>
      <c r="P110" s="429">
        <f t="shared" si="46"/>
        <v>39.425895168983743</v>
      </c>
      <c r="Q110" s="767">
        <f t="shared" si="46"/>
        <v>65.566361683605265</v>
      </c>
    </row>
    <row r="111" spans="1:17" ht="13.9" x14ac:dyDescent="0.25">
      <c r="A111" s="759">
        <v>2024</v>
      </c>
      <c r="B111" s="429">
        <f t="shared" si="46"/>
        <v>69.675716699517864</v>
      </c>
      <c r="C111" s="429">
        <f t="shared" si="46"/>
        <v>69.675716699517864</v>
      </c>
      <c r="D111" s="429">
        <f t="shared" si="46"/>
        <v>69.699398438761335</v>
      </c>
      <c r="E111" s="429">
        <f t="shared" si="46"/>
        <v>65.885234225571324</v>
      </c>
      <c r="F111" s="429">
        <f t="shared" si="46"/>
        <v>65.885234225571324</v>
      </c>
      <c r="G111" s="429">
        <f t="shared" si="46"/>
        <v>65.885234225571324</v>
      </c>
      <c r="H111" s="429">
        <f t="shared" si="46"/>
        <v>65.885234225571324</v>
      </c>
      <c r="I111" s="429">
        <f t="shared" si="46"/>
        <v>65.885234225571324</v>
      </c>
      <c r="J111" s="429">
        <f t="shared" si="46"/>
        <v>65.885234225571324</v>
      </c>
      <c r="K111" s="429">
        <f t="shared" si="46"/>
        <v>65.885234225571324</v>
      </c>
      <c r="L111" s="429">
        <f t="shared" si="46"/>
        <v>67.471723856074007</v>
      </c>
      <c r="M111" s="429">
        <f t="shared" si="46"/>
        <v>49.407091925491734</v>
      </c>
      <c r="N111" s="429">
        <f t="shared" si="46"/>
        <v>49.407091925491734</v>
      </c>
      <c r="O111" s="429">
        <f t="shared" si="46"/>
        <v>56.665387857011915</v>
      </c>
      <c r="P111" s="429">
        <f t="shared" si="46"/>
        <v>36.589396459669857</v>
      </c>
      <c r="Q111" s="767">
        <f t="shared" si="46"/>
        <v>64.837475110572214</v>
      </c>
    </row>
    <row r="112" spans="1:17" ht="13.9" x14ac:dyDescent="0.25">
      <c r="A112" s="759">
        <v>2025</v>
      </c>
      <c r="B112" s="429">
        <f t="shared" si="46"/>
        <v>69.608321857356856</v>
      </c>
      <c r="C112" s="429">
        <f t="shared" si="46"/>
        <v>69.608321857356856</v>
      </c>
      <c r="D112" s="429">
        <f t="shared" si="46"/>
        <v>69.641141312342739</v>
      </c>
      <c r="E112" s="429">
        <f t="shared" si="46"/>
        <v>65.068083699029998</v>
      </c>
      <c r="F112" s="429">
        <f t="shared" si="46"/>
        <v>65.068083699029998</v>
      </c>
      <c r="G112" s="429">
        <f t="shared" si="46"/>
        <v>65.068083699029998</v>
      </c>
      <c r="H112" s="429">
        <f t="shared" si="46"/>
        <v>65.068083699029998</v>
      </c>
      <c r="I112" s="429">
        <f t="shared" si="46"/>
        <v>65.068083699029998</v>
      </c>
      <c r="J112" s="429">
        <f t="shared" si="46"/>
        <v>65.068083699029998</v>
      </c>
      <c r="K112" s="429">
        <f t="shared" si="46"/>
        <v>65.068083699029998</v>
      </c>
      <c r="L112" s="429">
        <f t="shared" si="46"/>
        <v>66.960743382263459</v>
      </c>
      <c r="M112" s="429">
        <f t="shared" si="46"/>
        <v>46.434545009948323</v>
      </c>
      <c r="N112" s="429">
        <f t="shared" si="46"/>
        <v>46.434545009948323</v>
      </c>
      <c r="O112" s="429">
        <f t="shared" si="46"/>
        <v>54.676443297521658</v>
      </c>
      <c r="P112" s="429">
        <f t="shared" si="46"/>
        <v>33.808991780668713</v>
      </c>
      <c r="Q112" s="767">
        <f t="shared" si="46"/>
        <v>64.023903514586479</v>
      </c>
    </row>
    <row r="113" spans="1:17" ht="13.9" x14ac:dyDescent="0.25">
      <c r="A113" s="759">
        <v>2026</v>
      </c>
      <c r="B113" s="429">
        <f t="shared" si="46"/>
        <v>69.529794243342522</v>
      </c>
      <c r="C113" s="429">
        <f t="shared" si="46"/>
        <v>69.529794243342522</v>
      </c>
      <c r="D113" s="429">
        <f t="shared" si="46"/>
        <v>69.573882584973774</v>
      </c>
      <c r="E113" s="429">
        <f t="shared" si="46"/>
        <v>64.136413792898566</v>
      </c>
      <c r="F113" s="429">
        <f t="shared" si="46"/>
        <v>64.136413792898566</v>
      </c>
      <c r="G113" s="429">
        <f t="shared" si="46"/>
        <v>64.136413792898566</v>
      </c>
      <c r="H113" s="429">
        <f t="shared" si="46"/>
        <v>64.136413792898566</v>
      </c>
      <c r="I113" s="429">
        <f t="shared" si="46"/>
        <v>64.136413792898566</v>
      </c>
      <c r="J113" s="429">
        <f t="shared" si="46"/>
        <v>64.136413792898566</v>
      </c>
      <c r="K113" s="429">
        <f t="shared" si="46"/>
        <v>64.136413792898566</v>
      </c>
      <c r="L113" s="429">
        <f t="shared" si="46"/>
        <v>66.372932447441869</v>
      </c>
      <c r="M113" s="429">
        <f t="shared" si="46"/>
        <v>43.370382208907145</v>
      </c>
      <c r="N113" s="429">
        <f t="shared" si="46"/>
        <v>43.370382208907145</v>
      </c>
      <c r="O113" s="429">
        <f t="shared" si="46"/>
        <v>52.5486807962914</v>
      </c>
      <c r="P113" s="429">
        <f t="shared" si="46"/>
        <v>31.11583718316685</v>
      </c>
      <c r="Q113" s="767">
        <f t="shared" si="46"/>
        <v>63.121759629486398</v>
      </c>
    </row>
    <row r="114" spans="1:17" ht="13.9" x14ac:dyDescent="0.25">
      <c r="A114" s="759">
        <v>2027</v>
      </c>
      <c r="B114" s="429">
        <f t="shared" si="46"/>
        <v>69.438761120840837</v>
      </c>
      <c r="C114" s="429">
        <f t="shared" si="46"/>
        <v>69.438761120840837</v>
      </c>
      <c r="D114" s="429">
        <f t="shared" si="46"/>
        <v>69.496578764371094</v>
      </c>
      <c r="E114" s="429">
        <f t="shared" si="46"/>
        <v>63.083717685105555</v>
      </c>
      <c r="F114" s="429">
        <f t="shared" si="46"/>
        <v>63.083717685105555</v>
      </c>
      <c r="G114" s="429">
        <f t="shared" si="46"/>
        <v>63.083717685105555</v>
      </c>
      <c r="H114" s="429">
        <f t="shared" si="46"/>
        <v>63.083717685105555</v>
      </c>
      <c r="I114" s="429">
        <f t="shared" si="46"/>
        <v>63.083717685105555</v>
      </c>
      <c r="J114" s="429">
        <f t="shared" si="46"/>
        <v>63.083717685105555</v>
      </c>
      <c r="K114" s="429">
        <f t="shared" si="46"/>
        <v>63.083717685105555</v>
      </c>
      <c r="L114" s="429">
        <f t="shared" si="46"/>
        <v>65.701737958794013</v>
      </c>
      <c r="M114" s="429">
        <f t="shared" si="46"/>
        <v>40.266061412439285</v>
      </c>
      <c r="N114" s="429">
        <f t="shared" si="46"/>
        <v>40.266061412439285</v>
      </c>
      <c r="O114" s="429">
        <f t="shared" si="46"/>
        <v>50.29972435891419</v>
      </c>
      <c r="P114" s="429">
        <f t="shared" si="46"/>
        <v>28.535512383201493</v>
      </c>
      <c r="Q114" s="767">
        <f t="shared" si="46"/>
        <v>62.128001530479366</v>
      </c>
    </row>
    <row r="115" spans="1:17" ht="13.9" x14ac:dyDescent="0.25">
      <c r="A115" s="759">
        <v>2028</v>
      </c>
      <c r="B115" s="429">
        <f t="shared" si="46"/>
        <v>69.333743330221736</v>
      </c>
      <c r="C115" s="429">
        <f t="shared" si="46"/>
        <v>69.333743330221736</v>
      </c>
      <c r="D115" s="429">
        <f t="shared" si="46"/>
        <v>69.408109008540336</v>
      </c>
      <c r="E115" s="429">
        <f t="shared" si="46"/>
        <v>61.905039970710575</v>
      </c>
      <c r="F115" s="429">
        <f t="shared" si="46"/>
        <v>61.905039970710575</v>
      </c>
      <c r="G115" s="429">
        <f t="shared" si="46"/>
        <v>61.905039970710575</v>
      </c>
      <c r="H115" s="429">
        <f t="shared" si="46"/>
        <v>61.905039970710575</v>
      </c>
      <c r="I115" s="429">
        <f t="shared" si="46"/>
        <v>61.905039970710575</v>
      </c>
      <c r="J115" s="429">
        <f t="shared" si="46"/>
        <v>61.905039970710575</v>
      </c>
      <c r="K115" s="429">
        <f t="shared" si="46"/>
        <v>61.905039970710575</v>
      </c>
      <c r="L115" s="429">
        <f t="shared" si="46"/>
        <v>64.940978518157635</v>
      </c>
      <c r="M115" s="429">
        <f t="shared" si="46"/>
        <v>37.17244757960836</v>
      </c>
      <c r="N115" s="429">
        <f t="shared" si="46"/>
        <v>37.17244757960836</v>
      </c>
      <c r="O115" s="429">
        <f t="shared" si="46"/>
        <v>47.950943798156175</v>
      </c>
      <c r="P115" s="429">
        <f t="shared" si="46"/>
        <v>26.087612193693559</v>
      </c>
      <c r="Q115" s="767">
        <f t="shared" si="46"/>
        <v>61.040607557237564</v>
      </c>
    </row>
    <row r="116" spans="1:17" ht="13.9" x14ac:dyDescent="0.25">
      <c r="A116" s="759">
        <v>2029</v>
      </c>
      <c r="B116" s="429">
        <f t="shared" si="46"/>
        <v>69.213154922863168</v>
      </c>
      <c r="C116" s="429">
        <f t="shared" si="46"/>
        <v>69.213154922863168</v>
      </c>
      <c r="D116" s="429">
        <f t="shared" si="46"/>
        <v>69.307274412089896</v>
      </c>
      <c r="E116" s="429">
        <f t="shared" si="46"/>
        <v>60.59736300730588</v>
      </c>
      <c r="F116" s="429">
        <f t="shared" si="46"/>
        <v>60.59736300730588</v>
      </c>
      <c r="G116" s="429">
        <f t="shared" si="46"/>
        <v>60.59736300730588</v>
      </c>
      <c r="H116" s="429">
        <f t="shared" si="46"/>
        <v>60.59736300730588</v>
      </c>
      <c r="I116" s="429">
        <f t="shared" si="46"/>
        <v>60.59736300730588</v>
      </c>
      <c r="J116" s="429">
        <f t="shared" si="46"/>
        <v>60.59736300730588</v>
      </c>
      <c r="K116" s="429">
        <f t="shared" si="46"/>
        <v>60.59736300730588</v>
      </c>
      <c r="L116" s="429">
        <f t="shared" si="46"/>
        <v>64.085062069724117</v>
      </c>
      <c r="M116" s="429">
        <f t="shared" si="46"/>
        <v>34.136738095851953</v>
      </c>
      <c r="N116" s="429">
        <f t="shared" si="46"/>
        <v>34.136738095851953</v>
      </c>
      <c r="O116" s="429">
        <f t="shared" si="46"/>
        <v>45.526615617443376</v>
      </c>
      <c r="P116" s="429">
        <f t="shared" si="46"/>
        <v>23.785809661719174</v>
      </c>
      <c r="Q116" s="767">
        <f t="shared" si="46"/>
        <v>59.858738957149889</v>
      </c>
    </row>
    <row r="117" spans="1:17" ht="13.9" x14ac:dyDescent="0.25">
      <c r="A117" s="759">
        <v>2030</v>
      </c>
      <c r="B117" s="429">
        <f t="shared" si="46"/>
        <v>69.075304141782794</v>
      </c>
      <c r="C117" s="429">
        <f t="shared" si="46"/>
        <v>69.075304141782794</v>
      </c>
      <c r="D117" s="429">
        <f t="shared" si="46"/>
        <v>69.192798051062027</v>
      </c>
      <c r="E117" s="429">
        <f t="shared" si="46"/>
        <v>59.159960199888914</v>
      </c>
      <c r="F117" s="429">
        <f t="shared" si="46"/>
        <v>59.159960199888914</v>
      </c>
      <c r="G117" s="429">
        <f t="shared" si="46"/>
        <v>59.159960199888914</v>
      </c>
      <c r="H117" s="429">
        <f t="shared" si="46"/>
        <v>59.159960199888914</v>
      </c>
      <c r="I117" s="429">
        <f t="shared" si="46"/>
        <v>59.159960199888914</v>
      </c>
      <c r="J117" s="429">
        <f t="shared" si="46"/>
        <v>59.159960199888914</v>
      </c>
      <c r="K117" s="429">
        <f t="shared" si="46"/>
        <v>59.159960199888914</v>
      </c>
      <c r="L117" s="429">
        <f t="shared" si="46"/>
        <v>63.129220310945591</v>
      </c>
      <c r="M117" s="429">
        <f t="shared" si="46"/>
        <v>31.200041638337588</v>
      </c>
      <c r="N117" s="429">
        <f t="shared" si="46"/>
        <v>31.200041638337588</v>
      </c>
      <c r="O117" s="429">
        <f t="shared" si="46"/>
        <v>43.052890148842067</v>
      </c>
      <c r="P117" s="429">
        <f t="shared" si="46"/>
        <v>21.638285487489288</v>
      </c>
      <c r="Q117" s="767">
        <f t="shared" si="46"/>
        <v>58.582880346705934</v>
      </c>
    </row>
    <row r="118" spans="1:17" ht="13.9" x14ac:dyDescent="0.25">
      <c r="A118" s="759">
        <v>2031</v>
      </c>
      <c r="B118" s="429">
        <f t="shared" si="46"/>
        <v>68.91839597675127</v>
      </c>
      <c r="C118" s="429">
        <f t="shared" si="46"/>
        <v>68.91839597675127</v>
      </c>
      <c r="D118" s="429">
        <f t="shared" si="46"/>
        <v>69.063325912456222</v>
      </c>
      <c r="E118" s="429">
        <f t="shared" si="46"/>
        <v>57.594686150883184</v>
      </c>
      <c r="F118" s="429">
        <f t="shared" si="46"/>
        <v>57.594686150883184</v>
      </c>
      <c r="G118" s="429">
        <f t="shared" si="46"/>
        <v>57.594686150883184</v>
      </c>
      <c r="H118" s="429">
        <f t="shared" si="46"/>
        <v>57.594686150883184</v>
      </c>
      <c r="I118" s="429">
        <f t="shared" si="46"/>
        <v>57.594686150883184</v>
      </c>
      <c r="J118" s="429">
        <f t="shared" si="46"/>
        <v>57.594686150883184</v>
      </c>
      <c r="K118" s="429">
        <f t="shared" si="46"/>
        <v>57.594686150883184</v>
      </c>
      <c r="L118" s="429">
        <f t="shared" si="46"/>
        <v>62.069750864890423</v>
      </c>
      <c r="M118" s="429">
        <f t="shared" si="46"/>
        <v>28.39580909175735</v>
      </c>
      <c r="N118" s="429">
        <f t="shared" si="46"/>
        <v>28.39580909175735</v>
      </c>
      <c r="O118" s="429">
        <f t="shared" si="46"/>
        <v>40.556656573026004</v>
      </c>
      <c r="P118" s="429">
        <f t="shared" si="46"/>
        <v>19.648402567595653</v>
      </c>
      <c r="Q118" s="767">
        <f t="shared" si="46"/>
        <v>57.214947912057852</v>
      </c>
    </row>
    <row r="119" spans="1:17" ht="13.9" x14ac:dyDescent="0.25">
      <c r="A119" s="759">
        <v>2032</v>
      </c>
      <c r="B119" s="429">
        <f t="shared" si="46"/>
        <v>68.740536533782887</v>
      </c>
      <c r="C119" s="429">
        <f t="shared" si="46"/>
        <v>68.740536533782887</v>
      </c>
      <c r="D119" s="429">
        <f t="shared" si="46"/>
        <v>68.91742884242899</v>
      </c>
      <c r="E119" s="429">
        <f t="shared" si="46"/>
        <v>55.90617363225951</v>
      </c>
      <c r="F119" s="429">
        <f t="shared" si="46"/>
        <v>55.90617363225951</v>
      </c>
      <c r="G119" s="429">
        <f t="shared" si="46"/>
        <v>55.90617363225951</v>
      </c>
      <c r="H119" s="429">
        <f t="shared" si="46"/>
        <v>55.90617363225951</v>
      </c>
      <c r="I119" s="429">
        <f t="shared" si="46"/>
        <v>55.90617363225951</v>
      </c>
      <c r="J119" s="429">
        <f t="shared" si="46"/>
        <v>55.90617363225951</v>
      </c>
      <c r="K119" s="429">
        <f t="shared" si="46"/>
        <v>55.90617363225951</v>
      </c>
      <c r="L119" s="429">
        <f t="shared" si="46"/>
        <v>60.904255575336514</v>
      </c>
      <c r="M119" s="429">
        <f t="shared" si="46"/>
        <v>25.749149469177066</v>
      </c>
      <c r="N119" s="429">
        <f t="shared" si="46"/>
        <v>25.749149469177066</v>
      </c>
      <c r="O119" s="429">
        <f t="shared" si="46"/>
        <v>38.064407185277716</v>
      </c>
      <c r="P119" s="429">
        <f t="shared" si="46"/>
        <v>17.815510172631694</v>
      </c>
      <c r="Q119" s="767">
        <f t="shared" si="46"/>
        <v>55.758355933410954</v>
      </c>
    </row>
    <row r="120" spans="1:17" ht="13.9" x14ac:dyDescent="0.25">
      <c r="A120" s="759">
        <v>2033</v>
      </c>
      <c r="B120" s="429">
        <f t="shared" si="46"/>
        <v>68.539739466064603</v>
      </c>
      <c r="C120" s="429">
        <f t="shared" si="46"/>
        <v>68.539739466064603</v>
      </c>
      <c r="D120" s="429">
        <f t="shared" si="46"/>
        <v>68.753605653104657</v>
      </c>
      <c r="E120" s="429">
        <f t="shared" si="46"/>
        <v>54.10191097801907</v>
      </c>
      <c r="F120" s="429">
        <f t="shared" si="46"/>
        <v>54.10191097801907</v>
      </c>
      <c r="G120" s="429">
        <f t="shared" si="46"/>
        <v>54.10191097801907</v>
      </c>
      <c r="H120" s="429">
        <f t="shared" si="46"/>
        <v>54.10191097801907</v>
      </c>
      <c r="I120" s="429">
        <f t="shared" si="46"/>
        <v>54.10191097801907</v>
      </c>
      <c r="J120" s="429">
        <f t="shared" si="46"/>
        <v>54.10191097801907</v>
      </c>
      <c r="K120" s="429">
        <f t="shared" si="46"/>
        <v>54.10191097801907</v>
      </c>
      <c r="L120" s="429">
        <f t="shared" si="46"/>
        <v>59.631861079207226</v>
      </c>
      <c r="M120" s="429">
        <f t="shared" si="46"/>
        <v>23.276927312332479</v>
      </c>
      <c r="N120" s="429">
        <f t="shared" si="46"/>
        <v>23.276927312332479</v>
      </c>
      <c r="O120" s="429">
        <f t="shared" si="46"/>
        <v>35.601196944228306</v>
      </c>
      <c r="P120" s="429">
        <f t="shared" si="46"/>
        <v>16.135781595726378</v>
      </c>
      <c r="Q120" s="767">
        <f t="shared" si="46"/>
        <v>54.218033808917312</v>
      </c>
    </row>
    <row r="121" spans="1:17" ht="13.9" x14ac:dyDescent="0.25">
      <c r="A121" s="759">
        <v>2034</v>
      </c>
      <c r="B121" s="429">
        <f t="shared" si="46"/>
        <v>68.313934713973651</v>
      </c>
      <c r="C121" s="429">
        <f t="shared" si="46"/>
        <v>68.313934713973651</v>
      </c>
      <c r="D121" s="429">
        <f t="shared" si="46"/>
        <v>68.570287531324084</v>
      </c>
      <c r="E121" s="429">
        <f t="shared" si="46"/>
        <v>52.192180964446699</v>
      </c>
      <c r="F121" s="429">
        <f t="shared" si="46"/>
        <v>52.192180964446699</v>
      </c>
      <c r="G121" s="429">
        <f t="shared" si="46"/>
        <v>52.192180964446699</v>
      </c>
      <c r="H121" s="429">
        <f t="shared" si="46"/>
        <v>52.192180964446699</v>
      </c>
      <c r="I121" s="429">
        <f t="shared" si="46"/>
        <v>52.192180964446699</v>
      </c>
      <c r="J121" s="429">
        <f t="shared" si="46"/>
        <v>52.192180964446699</v>
      </c>
      <c r="K121" s="429">
        <f t="shared" si="46"/>
        <v>52.192180964446699</v>
      </c>
      <c r="L121" s="429">
        <f t="shared" si="46"/>
        <v>58.253406417445305</v>
      </c>
      <c r="M121" s="429">
        <f t="shared" si="46"/>
        <v>20.988453948092442</v>
      </c>
      <c r="N121" s="429">
        <f t="shared" si="46"/>
        <v>20.988453948092442</v>
      </c>
      <c r="O121" s="429">
        <f t="shared" si="46"/>
        <v>33.189775867929903</v>
      </c>
      <c r="P121" s="429">
        <f t="shared" si="46"/>
        <v>14.603014432916254</v>
      </c>
      <c r="Q121" s="767">
        <f t="shared" si="46"/>
        <v>52.600388251633603</v>
      </c>
    </row>
    <row r="122" spans="1:17" ht="13.9" x14ac:dyDescent="0.25">
      <c r="A122" s="759">
        <v>2035</v>
      </c>
      <c r="B122" s="429">
        <f t="shared" si="46"/>
        <v>68.060979793959049</v>
      </c>
      <c r="C122" s="429">
        <f t="shared" si="46"/>
        <v>68.060979793959049</v>
      </c>
      <c r="D122" s="429">
        <f t="shared" si="46"/>
        <v>68.365843892693448</v>
      </c>
      <c r="E122" s="429">
        <f t="shared" si="46"/>
        <v>50.189853098710934</v>
      </c>
      <c r="F122" s="429">
        <f t="shared" si="46"/>
        <v>50.189853098710934</v>
      </c>
      <c r="G122" s="429">
        <f t="shared" si="46"/>
        <v>50.189853098710934</v>
      </c>
      <c r="H122" s="429">
        <f t="shared" si="46"/>
        <v>50.189853098710934</v>
      </c>
      <c r="I122" s="429">
        <f t="shared" si="46"/>
        <v>50.189853098710934</v>
      </c>
      <c r="J122" s="429">
        <f t="shared" si="46"/>
        <v>50.189853098710934</v>
      </c>
      <c r="K122" s="429">
        <f t="shared" si="46"/>
        <v>50.189853098710934</v>
      </c>
      <c r="L122" s="429">
        <f t="shared" si="46"/>
        <v>56.771582237875499</v>
      </c>
      <c r="M122" s="429">
        <f t="shared" si="46"/>
        <v>18.886556212511572</v>
      </c>
      <c r="N122" s="429">
        <f t="shared" si="46"/>
        <v>18.886556212511572</v>
      </c>
      <c r="O122" s="429">
        <f t="shared" si="46"/>
        <v>30.849944726111428</v>
      </c>
      <c r="P122" s="429">
        <f t="shared" si="46"/>
        <v>13.209348055303618</v>
      </c>
      <c r="Q122" s="767">
        <f t="shared" si="46"/>
        <v>50.913208591705967</v>
      </c>
    </row>
    <row r="123" spans="1:17" ht="13.9" x14ac:dyDescent="0.25">
      <c r="A123" s="759">
        <v>2036</v>
      </c>
      <c r="B123" s="429">
        <f t="shared" si="46"/>
        <v>67.778673857720889</v>
      </c>
      <c r="C123" s="429">
        <f t="shared" si="46"/>
        <v>67.778673857720889</v>
      </c>
      <c r="D123" s="429">
        <f t="shared" si="46"/>
        <v>68.138589820105864</v>
      </c>
      <c r="E123" s="429">
        <f t="shared" si="46"/>
        <v>48.110034324246811</v>
      </c>
      <c r="F123" s="429">
        <f t="shared" si="46"/>
        <v>48.110034324246811</v>
      </c>
      <c r="G123" s="429">
        <f t="shared" si="46"/>
        <v>48.110034324246811</v>
      </c>
      <c r="H123" s="429">
        <f t="shared" si="46"/>
        <v>48.110034324246811</v>
      </c>
      <c r="I123" s="429">
        <f t="shared" si="46"/>
        <v>48.110034324246811</v>
      </c>
      <c r="J123" s="429">
        <f t="shared" si="46"/>
        <v>48.110034324246811</v>
      </c>
      <c r="K123" s="429">
        <f t="shared" si="46"/>
        <v>48.110034324246811</v>
      </c>
      <c r="L123" s="429">
        <f t="shared" si="46"/>
        <v>55.191007414371384</v>
      </c>
      <c r="M123" s="429">
        <f t="shared" si="46"/>
        <v>16.968821172610362</v>
      </c>
      <c r="N123" s="429">
        <f t="shared" si="46"/>
        <v>16.968821172610362</v>
      </c>
      <c r="O123" s="429">
        <f t="shared" si="46"/>
        <v>28.598154398541134</v>
      </c>
      <c r="P123" s="429">
        <f t="shared" si="46"/>
        <v>11.945874659428735</v>
      </c>
      <c r="Q123" s="767">
        <f t="shared" si="46"/>
        <v>49.165516865690989</v>
      </c>
    </row>
    <row r="124" spans="1:17" ht="13.9" x14ac:dyDescent="0.25">
      <c r="A124" s="759">
        <v>2037</v>
      </c>
      <c r="B124" s="429">
        <f t="shared" si="46"/>
        <v>67.46477471228269</v>
      </c>
      <c r="C124" s="429">
        <f t="shared" si="46"/>
        <v>67.46477471228269</v>
      </c>
      <c r="D124" s="429">
        <f t="shared" si="46"/>
        <v>67.886795216575777</v>
      </c>
      <c r="E124" s="429">
        <f t="shared" si="46"/>
        <v>45.96959675032879</v>
      </c>
      <c r="F124" s="429">
        <f t="shared" si="46"/>
        <v>45.96959675032879</v>
      </c>
      <c r="G124" s="429">
        <f t="shared" si="46"/>
        <v>45.96959675032879</v>
      </c>
      <c r="H124" s="429">
        <f t="shared" si="46"/>
        <v>45.96959675032879</v>
      </c>
      <c r="I124" s="429">
        <f t="shared" si="46"/>
        <v>45.96959675032879</v>
      </c>
      <c r="J124" s="429">
        <f t="shared" si="46"/>
        <v>45.96959675032879</v>
      </c>
      <c r="K124" s="429">
        <f t="shared" si="46"/>
        <v>45.96959675032879</v>
      </c>
      <c r="L124" s="429">
        <f t="shared" si="46"/>
        <v>53.51823179262982</v>
      </c>
      <c r="M124" s="429">
        <f t="shared" si="46"/>
        <v>15.22885622799823</v>
      </c>
      <c r="N124" s="429">
        <f t="shared" si="46"/>
        <v>15.22885622799823</v>
      </c>
      <c r="O124" s="429">
        <f t="shared" si="46"/>
        <v>26.447341561347507</v>
      </c>
      <c r="P124" s="429">
        <f t="shared" si="46"/>
        <v>10.803136937001973</v>
      </c>
      <c r="Q124" s="767">
        <f t="shared" si="46"/>
        <v>47.367368248935229</v>
      </c>
    </row>
    <row r="125" spans="1:17" ht="13.9" x14ac:dyDescent="0.25">
      <c r="A125" s="759">
        <v>2038</v>
      </c>
      <c r="B125" s="429">
        <f t="shared" si="46"/>
        <v>67.117018946285512</v>
      </c>
      <c r="C125" s="429">
        <f t="shared" si="46"/>
        <v>67.117018946285512</v>
      </c>
      <c r="D125" s="429">
        <f t="shared" si="46"/>
        <v>67.608695786813584</v>
      </c>
      <c r="E125" s="429">
        <f t="shared" si="46"/>
        <v>43.786613127555817</v>
      </c>
      <c r="F125" s="429">
        <f t="shared" si="46"/>
        <v>43.786613127555817</v>
      </c>
      <c r="G125" s="429">
        <f t="shared" si="46"/>
        <v>43.786613127555817</v>
      </c>
      <c r="H125" s="429">
        <f t="shared" si="46"/>
        <v>43.786613127555817</v>
      </c>
      <c r="I125" s="429">
        <f t="shared" si="46"/>
        <v>43.786613127555817</v>
      </c>
      <c r="J125" s="429">
        <f t="shared" si="46"/>
        <v>43.786613127555817</v>
      </c>
      <c r="K125" s="429">
        <f t="shared" si="46"/>
        <v>43.786613127555817</v>
      </c>
      <c r="L125" s="429">
        <f t="shared" si="46"/>
        <v>51.761658193229849</v>
      </c>
      <c r="M125" s="429">
        <f t="shared" si="46"/>
        <v>13.657453972489924</v>
      </c>
      <c r="N125" s="429">
        <f t="shared" si="46"/>
        <v>13.657453972489924</v>
      </c>
      <c r="O125" s="429">
        <f t="shared" si="46"/>
        <v>24.406971865663035</v>
      </c>
      <c r="P125" s="429">
        <f t="shared" si="46"/>
        <v>10</v>
      </c>
      <c r="Q125" s="767">
        <f t="shared" ref="B125:Q128" si="47">IF(Q103&lt;10, 10, Q103)</f>
        <v>45.529610969172921</v>
      </c>
    </row>
    <row r="126" spans="1:17" ht="13.9" x14ac:dyDescent="0.25">
      <c r="A126" s="759">
        <v>2039</v>
      </c>
      <c r="B126" s="429">
        <f t="shared" si="47"/>
        <v>66.733145246485336</v>
      </c>
      <c r="C126" s="429">
        <f t="shared" si="47"/>
        <v>66.733145246485336</v>
      </c>
      <c r="D126" s="429">
        <f t="shared" si="47"/>
        <v>67.302505939581408</v>
      </c>
      <c r="E126" s="429">
        <f t="shared" si="47"/>
        <v>41.57973956122192</v>
      </c>
      <c r="F126" s="429">
        <f t="shared" si="47"/>
        <v>41.57973956122192</v>
      </c>
      <c r="G126" s="429">
        <f t="shared" si="47"/>
        <v>41.57973956122192</v>
      </c>
      <c r="H126" s="429">
        <f t="shared" si="47"/>
        <v>41.57973956122192</v>
      </c>
      <c r="I126" s="429">
        <f t="shared" si="47"/>
        <v>41.57973956122192</v>
      </c>
      <c r="J126" s="429">
        <f t="shared" si="47"/>
        <v>41.57973956122192</v>
      </c>
      <c r="K126" s="429">
        <f t="shared" si="47"/>
        <v>41.57973956122192</v>
      </c>
      <c r="L126" s="429">
        <f t="shared" si="47"/>
        <v>49.931382428513075</v>
      </c>
      <c r="M126" s="429">
        <f t="shared" si="47"/>
        <v>12.243598323188248</v>
      </c>
      <c r="N126" s="429">
        <f t="shared" si="47"/>
        <v>12.243598323188248</v>
      </c>
      <c r="O126" s="429">
        <f t="shared" si="47"/>
        <v>22.483248326584061</v>
      </c>
      <c r="P126" s="429">
        <f t="shared" si="47"/>
        <v>10</v>
      </c>
      <c r="Q126" s="767">
        <f t="shared" si="47"/>
        <v>43.663617727191898</v>
      </c>
    </row>
    <row r="127" spans="1:17" ht="13.9" x14ac:dyDescent="0.25">
      <c r="A127" s="759">
        <v>2040</v>
      </c>
      <c r="B127" s="429">
        <f t="shared" si="47"/>
        <v>66.310920909824318</v>
      </c>
      <c r="C127" s="429">
        <f t="shared" si="47"/>
        <v>66.310920909824318</v>
      </c>
      <c r="D127" s="429">
        <f t="shared" si="47"/>
        <v>66.966433672709897</v>
      </c>
      <c r="E127" s="429">
        <f t="shared" si="47"/>
        <v>39.367589063321319</v>
      </c>
      <c r="F127" s="429">
        <f t="shared" si="47"/>
        <v>39.367589063321319</v>
      </c>
      <c r="G127" s="429">
        <f t="shared" si="47"/>
        <v>39.367589063321319</v>
      </c>
      <c r="H127" s="429">
        <f t="shared" si="47"/>
        <v>39.367589063321319</v>
      </c>
      <c r="I127" s="429">
        <f t="shared" si="47"/>
        <v>39.367589063321319</v>
      </c>
      <c r="J127" s="429">
        <f t="shared" si="47"/>
        <v>39.367589063321319</v>
      </c>
      <c r="K127" s="429">
        <f t="shared" si="47"/>
        <v>39.367589063321319</v>
      </c>
      <c r="L127" s="429">
        <f t="shared" si="47"/>
        <v>48.038956361227036</v>
      </c>
      <c r="M127" s="429">
        <f t="shared" si="47"/>
        <v>10.975286218295802</v>
      </c>
      <c r="N127" s="429">
        <f t="shared" si="47"/>
        <v>10.975286218295802</v>
      </c>
      <c r="O127" s="429">
        <f t="shared" si="47"/>
        <v>20.679437208690505</v>
      </c>
      <c r="P127" s="429">
        <f t="shared" si="47"/>
        <v>10</v>
      </c>
      <c r="Q127" s="767">
        <f t="shared" si="47"/>
        <v>41.781002518524083</v>
      </c>
    </row>
    <row r="128" spans="1:17" ht="14.45" thickBot="1" x14ac:dyDescent="0.3">
      <c r="A128" s="763">
        <v>2041</v>
      </c>
      <c r="B128" s="775">
        <f t="shared" si="47"/>
        <v>65.848171460106613</v>
      </c>
      <c r="C128" s="775">
        <f t="shared" si="47"/>
        <v>65.848171460106613</v>
      </c>
      <c r="D128" s="775">
        <f t="shared" si="47"/>
        <v>66.598697464100638</v>
      </c>
      <c r="E128" s="775">
        <f t="shared" si="47"/>
        <v>37.168138500426373</v>
      </c>
      <c r="F128" s="775">
        <f t="shared" si="47"/>
        <v>37.168138500426373</v>
      </c>
      <c r="G128" s="775">
        <f t="shared" si="47"/>
        <v>37.168138500426373</v>
      </c>
      <c r="H128" s="775">
        <f t="shared" si="47"/>
        <v>37.168138500426373</v>
      </c>
      <c r="I128" s="775">
        <f t="shared" si="47"/>
        <v>37.168138500426373</v>
      </c>
      <c r="J128" s="775">
        <f t="shared" si="47"/>
        <v>37.168138500426373</v>
      </c>
      <c r="K128" s="775">
        <f t="shared" si="47"/>
        <v>37.168138500426373</v>
      </c>
      <c r="L128" s="775">
        <f t="shared" si="47"/>
        <v>46.097085228497548</v>
      </c>
      <c r="M128" s="775">
        <f t="shared" si="47"/>
        <v>10</v>
      </c>
      <c r="N128" s="775">
        <f t="shared" si="47"/>
        <v>10</v>
      </c>
      <c r="O128" s="775">
        <f t="shared" si="47"/>
        <v>18.996264899774122</v>
      </c>
      <c r="P128" s="775">
        <f t="shared" si="47"/>
        <v>10</v>
      </c>
      <c r="Q128" s="776">
        <f t="shared" si="47"/>
        <v>39.893337403981654</v>
      </c>
    </row>
    <row r="130" spans="1:17" ht="14.45" thickBot="1" x14ac:dyDescent="0.3">
      <c r="A130" s="902" t="s">
        <v>625</v>
      </c>
      <c r="B130" s="902"/>
      <c r="C130" s="902"/>
      <c r="D130" s="902"/>
      <c r="E130" s="902"/>
      <c r="F130" s="902"/>
      <c r="G130" s="902"/>
      <c r="H130" s="902"/>
      <c r="I130" s="902"/>
      <c r="J130" s="902"/>
      <c r="K130" s="902"/>
      <c r="L130" s="902"/>
      <c r="M130" s="902"/>
      <c r="N130" s="902"/>
      <c r="O130" s="902"/>
      <c r="P130" s="902"/>
      <c r="Q130" s="902"/>
    </row>
    <row r="131" spans="1:17" ht="13.9" x14ac:dyDescent="0.25">
      <c r="A131" s="787">
        <v>2022</v>
      </c>
      <c r="B131" s="788">
        <f>B$4/B109</f>
        <v>2.344962647224883E-3</v>
      </c>
      <c r="C131" s="789">
        <f t="shared" ref="C131:Q131" si="48">C$4/C109</f>
        <v>4.0711157069876439E-3</v>
      </c>
      <c r="D131" s="789">
        <f t="shared" si="48"/>
        <v>5.7312581168354245E-3</v>
      </c>
      <c r="E131" s="789">
        <f t="shared" si="48"/>
        <v>4.2270762473809124E-3</v>
      </c>
      <c r="F131" s="789">
        <f t="shared" si="48"/>
        <v>7.913086735097068E-3</v>
      </c>
      <c r="G131" s="789">
        <f t="shared" si="48"/>
        <v>4.2270762473809124E-3</v>
      </c>
      <c r="H131" s="789">
        <f t="shared" si="48"/>
        <v>5.951723356312325E-3</v>
      </c>
      <c r="I131" s="789">
        <f t="shared" si="48"/>
        <v>2.3671626985333108E-4</v>
      </c>
      <c r="J131" s="789">
        <f t="shared" si="48"/>
        <v>3.9903599775275812E-3</v>
      </c>
      <c r="K131" s="789">
        <f t="shared" si="48"/>
        <v>2.3671626985333108E-4</v>
      </c>
      <c r="L131" s="789">
        <f t="shared" si="48"/>
        <v>8.786043581757854E-3</v>
      </c>
      <c r="M131" s="789">
        <f t="shared" si="48"/>
        <v>5.1757670934648248E-3</v>
      </c>
      <c r="N131" s="789">
        <f t="shared" si="48"/>
        <v>1.3332776032765389E-2</v>
      </c>
      <c r="O131" s="789">
        <f t="shared" si="48"/>
        <v>4.7208259422264259E-3</v>
      </c>
      <c r="P131" s="789">
        <f t="shared" si="48"/>
        <v>2.3650335076898454E-2</v>
      </c>
      <c r="Q131" s="790">
        <f t="shared" si="48"/>
        <v>3.8613813146901863E-3</v>
      </c>
    </row>
    <row r="132" spans="1:17" ht="13.9" x14ac:dyDescent="0.25">
      <c r="A132" s="791">
        <v>2023</v>
      </c>
      <c r="B132" s="792">
        <f t="shared" ref="B132:Q147" si="49">B$4/B110</f>
        <v>2.3466046922116027E-3</v>
      </c>
      <c r="C132" s="793">
        <f t="shared" si="49"/>
        <v>4.0739664795340323E-3</v>
      </c>
      <c r="D132" s="793">
        <f t="shared" si="49"/>
        <v>5.7347981482391642E-3</v>
      </c>
      <c r="E132" s="793">
        <f t="shared" si="49"/>
        <v>4.2659154914265309E-3</v>
      </c>
      <c r="F132" s="793">
        <f t="shared" si="49"/>
        <v>7.9857937999504667E-3</v>
      </c>
      <c r="G132" s="793">
        <f t="shared" si="49"/>
        <v>4.2659154914265309E-3</v>
      </c>
      <c r="H132" s="793">
        <f t="shared" si="49"/>
        <v>6.0064090119285552E-3</v>
      </c>
      <c r="I132" s="793">
        <f t="shared" si="49"/>
        <v>2.3889126751988569E-4</v>
      </c>
      <c r="J132" s="793">
        <f t="shared" si="49"/>
        <v>4.0270242239066447E-3</v>
      </c>
      <c r="K132" s="793">
        <f t="shared" si="49"/>
        <v>2.3889126751988569E-4</v>
      </c>
      <c r="L132" s="793">
        <f t="shared" si="49"/>
        <v>8.8348843109824476E-3</v>
      </c>
      <c r="M132" s="793">
        <f t="shared" si="49"/>
        <v>5.4382551978374933E-3</v>
      </c>
      <c r="N132" s="793">
        <f t="shared" si="49"/>
        <v>1.4008945389629381E-2</v>
      </c>
      <c r="O132" s="793">
        <f t="shared" si="49"/>
        <v>4.8560711205309082E-3</v>
      </c>
      <c r="P132" s="793">
        <f t="shared" si="49"/>
        <v>2.5364040453967868E-2</v>
      </c>
      <c r="Q132" s="794">
        <f t="shared" si="49"/>
        <v>3.8995883196268752E-3</v>
      </c>
    </row>
    <row r="133" spans="1:17" ht="13.9" x14ac:dyDescent="0.25">
      <c r="A133" s="791">
        <v>2024</v>
      </c>
      <c r="B133" s="792">
        <f t="shared" si="49"/>
        <v>2.3485422380663643E-3</v>
      </c>
      <c r="C133" s="793">
        <f t="shared" si="49"/>
        <v>4.0773302744207714E-3</v>
      </c>
      <c r="D133" s="793">
        <f t="shared" si="49"/>
        <v>5.7389304493272557E-3</v>
      </c>
      <c r="E133" s="793">
        <f t="shared" si="49"/>
        <v>4.311905579909861E-3</v>
      </c>
      <c r="F133" s="793">
        <f t="shared" si="49"/>
        <v>8.0718872455912589E-3</v>
      </c>
      <c r="G133" s="793">
        <f t="shared" si="49"/>
        <v>4.311905579909861E-3</v>
      </c>
      <c r="H133" s="793">
        <f t="shared" si="49"/>
        <v>6.0711630565130834E-3</v>
      </c>
      <c r="I133" s="793">
        <f t="shared" si="49"/>
        <v>2.4146671247495216E-4</v>
      </c>
      <c r="J133" s="793">
        <f t="shared" si="49"/>
        <v>4.0704388674349078E-3</v>
      </c>
      <c r="K133" s="793">
        <f t="shared" si="49"/>
        <v>2.4146671247495216E-4</v>
      </c>
      <c r="L133" s="793">
        <f t="shared" si="49"/>
        <v>8.8926140568140553E-3</v>
      </c>
      <c r="M133" s="793">
        <f t="shared" si="49"/>
        <v>5.7500026417124858E-3</v>
      </c>
      <c r="N133" s="793">
        <f t="shared" si="49"/>
        <v>1.4812006805051363E-2</v>
      </c>
      <c r="O133" s="793">
        <f t="shared" si="49"/>
        <v>5.0134821243574181E-3</v>
      </c>
      <c r="P133" s="793">
        <f t="shared" si="49"/>
        <v>2.7330322354516993E-2</v>
      </c>
      <c r="Q133" s="794">
        <f t="shared" si="49"/>
        <v>3.9434265098353197E-3</v>
      </c>
    </row>
    <row r="134" spans="1:17" ht="13.9" x14ac:dyDescent="0.25">
      <c r="A134" s="791">
        <v>2025</v>
      </c>
      <c r="B134" s="792">
        <f t="shared" si="49"/>
        <v>2.3508160988522527E-3</v>
      </c>
      <c r="C134" s="793">
        <f t="shared" si="49"/>
        <v>4.081277949396272E-3</v>
      </c>
      <c r="D134" s="793">
        <f t="shared" si="49"/>
        <v>5.7437312551497002E-3</v>
      </c>
      <c r="E134" s="793">
        <f t="shared" si="49"/>
        <v>4.3660561820901478E-3</v>
      </c>
      <c r="F134" s="793">
        <f t="shared" si="49"/>
        <v>8.1732571728727575E-3</v>
      </c>
      <c r="G134" s="793">
        <f t="shared" si="49"/>
        <v>4.3660561820901478E-3</v>
      </c>
      <c r="H134" s="793">
        <f t="shared" si="49"/>
        <v>6.1474071043829282E-3</v>
      </c>
      <c r="I134" s="793">
        <f t="shared" si="49"/>
        <v>2.4449914619704825E-4</v>
      </c>
      <c r="J134" s="793">
        <f t="shared" si="49"/>
        <v>4.1215570358930998E-3</v>
      </c>
      <c r="K134" s="793">
        <f t="shared" si="49"/>
        <v>2.4449914619704825E-4</v>
      </c>
      <c r="L134" s="793">
        <f t="shared" si="49"/>
        <v>8.9604739985447625E-3</v>
      </c>
      <c r="M134" s="793">
        <f t="shared" si="49"/>
        <v>6.1180939541895874E-3</v>
      </c>
      <c r="N134" s="793">
        <f t="shared" si="49"/>
        <v>1.5760210025992375E-2</v>
      </c>
      <c r="O134" s="793">
        <f t="shared" si="49"/>
        <v>5.1958556913629063E-3</v>
      </c>
      <c r="P134" s="793">
        <f t="shared" si="49"/>
        <v>2.9577930228957005E-2</v>
      </c>
      <c r="Q134" s="794">
        <f t="shared" si="49"/>
        <v>3.9935368533655022E-3</v>
      </c>
    </row>
    <row r="135" spans="1:17" ht="13.9" x14ac:dyDescent="0.25">
      <c r="A135" s="791">
        <v>2026</v>
      </c>
      <c r="B135" s="792">
        <f t="shared" si="49"/>
        <v>2.3534711330176535E-3</v>
      </c>
      <c r="C135" s="793">
        <f t="shared" si="49"/>
        <v>4.0858873837112042E-3</v>
      </c>
      <c r="D135" s="793">
        <f t="shared" si="49"/>
        <v>5.7492838567901059E-3</v>
      </c>
      <c r="E135" s="793">
        <f t="shared" si="49"/>
        <v>4.4294791724442308E-3</v>
      </c>
      <c r="F135" s="793">
        <f t="shared" si="49"/>
        <v>8.2919850108156001E-3</v>
      </c>
      <c r="G135" s="793">
        <f t="shared" si="49"/>
        <v>4.4294791724442308E-3</v>
      </c>
      <c r="H135" s="793">
        <f t="shared" si="49"/>
        <v>6.2367066748014776E-3</v>
      </c>
      <c r="I135" s="793">
        <f t="shared" si="49"/>
        <v>2.4805083365687691E-4</v>
      </c>
      <c r="J135" s="793">
        <f t="shared" si="49"/>
        <v>4.1814283387873541E-3</v>
      </c>
      <c r="K135" s="793">
        <f t="shared" si="49"/>
        <v>2.4805083365687691E-4</v>
      </c>
      <c r="L135" s="793">
        <f t="shared" si="49"/>
        <v>9.0398296093835619E-3</v>
      </c>
      <c r="M135" s="793">
        <f t="shared" si="49"/>
        <v>6.5503436820661511E-3</v>
      </c>
      <c r="N135" s="793">
        <f t="shared" si="49"/>
        <v>1.6873685325002403E-2</v>
      </c>
      <c r="O135" s="793">
        <f t="shared" si="49"/>
        <v>5.4062424552998234E-3</v>
      </c>
      <c r="P135" s="793">
        <f t="shared" si="49"/>
        <v>3.2137975080451422E-2</v>
      </c>
      <c r="Q135" s="794">
        <f t="shared" si="49"/>
        <v>4.0506129690082368E-3</v>
      </c>
    </row>
    <row r="136" spans="1:17" ht="13.9" x14ac:dyDescent="0.25">
      <c r="A136" s="791">
        <v>2027</v>
      </c>
      <c r="B136" s="792">
        <f t="shared" si="49"/>
        <v>2.3565564966171468E-3</v>
      </c>
      <c r="C136" s="793">
        <f t="shared" si="49"/>
        <v>4.091243917738103E-3</v>
      </c>
      <c r="D136" s="793">
        <f t="shared" si="49"/>
        <v>5.7556790148793422E-3</v>
      </c>
      <c r="E136" s="793">
        <f t="shared" si="49"/>
        <v>4.5033951630594005E-3</v>
      </c>
      <c r="F136" s="793">
        <f t="shared" si="49"/>
        <v>8.4303557452471978E-3</v>
      </c>
      <c r="G136" s="793">
        <f t="shared" si="49"/>
        <v>4.5033951630594005E-3</v>
      </c>
      <c r="H136" s="793">
        <f t="shared" si="49"/>
        <v>6.3407803895876354E-3</v>
      </c>
      <c r="I136" s="793">
        <f t="shared" si="49"/>
        <v>2.5219012913132636E-4</v>
      </c>
      <c r="J136" s="793">
        <f t="shared" si="49"/>
        <v>4.251205033928074E-3</v>
      </c>
      <c r="K136" s="793">
        <f t="shared" si="49"/>
        <v>2.5219012913132636E-4</v>
      </c>
      <c r="L136" s="793">
        <f t="shared" si="49"/>
        <v>9.1321785182653832E-3</v>
      </c>
      <c r="M136" s="793">
        <f t="shared" si="49"/>
        <v>7.055343858467014E-3</v>
      </c>
      <c r="N136" s="793">
        <f t="shared" si="49"/>
        <v>1.8174565779411025E-2</v>
      </c>
      <c r="O136" s="793">
        <f t="shared" si="49"/>
        <v>5.6479615487308749E-3</v>
      </c>
      <c r="P136" s="793">
        <f t="shared" si="49"/>
        <v>3.5044052707765214E-2</v>
      </c>
      <c r="Q136" s="794">
        <f t="shared" si="49"/>
        <v>4.1154038739904305E-3</v>
      </c>
    </row>
    <row r="137" spans="1:17" ht="13.9" x14ac:dyDescent="0.25">
      <c r="A137" s="791">
        <v>2028</v>
      </c>
      <c r="B137" s="792">
        <f t="shared" si="49"/>
        <v>2.3601259037320222E-3</v>
      </c>
      <c r="C137" s="793">
        <f t="shared" si="49"/>
        <v>4.0974408050903164E-3</v>
      </c>
      <c r="D137" s="793">
        <f t="shared" si="49"/>
        <v>5.7630153841359078E-3</v>
      </c>
      <c r="E137" s="793">
        <f t="shared" si="49"/>
        <v>4.5891402255021953E-3</v>
      </c>
      <c r="F137" s="793">
        <f t="shared" si="49"/>
        <v>8.5908705021401095E-3</v>
      </c>
      <c r="G137" s="793">
        <f t="shared" si="49"/>
        <v>4.5891402255021953E-3</v>
      </c>
      <c r="H137" s="793">
        <f t="shared" si="49"/>
        <v>6.4615094375070903E-3</v>
      </c>
      <c r="I137" s="793">
        <f t="shared" si="49"/>
        <v>2.5699185262812287E-4</v>
      </c>
      <c r="J137" s="793">
        <f t="shared" si="49"/>
        <v>4.332148372874072E-3</v>
      </c>
      <c r="K137" s="793">
        <f t="shared" si="49"/>
        <v>2.5699185262812287E-4</v>
      </c>
      <c r="L137" s="793">
        <f t="shared" si="49"/>
        <v>9.2391585974060855E-3</v>
      </c>
      <c r="M137" s="793">
        <f t="shared" si="49"/>
        <v>7.6425128714621548E-3</v>
      </c>
      <c r="N137" s="793">
        <f t="shared" si="49"/>
        <v>1.968711315688651E-2</v>
      </c>
      <c r="O137" s="793">
        <f t="shared" si="49"/>
        <v>5.9246155881051308E-3</v>
      </c>
      <c r="P137" s="793">
        <f t="shared" si="49"/>
        <v>3.8332369884037945E-2</v>
      </c>
      <c r="Q137" s="794">
        <f t="shared" si="49"/>
        <v>4.1887167971266705E-3</v>
      </c>
    </row>
    <row r="138" spans="1:17" ht="13.9" x14ac:dyDescent="0.25">
      <c r="A138" s="791">
        <v>2029</v>
      </c>
      <c r="B138" s="792">
        <f t="shared" si="49"/>
        <v>2.3642378940641191E-3</v>
      </c>
      <c r="C138" s="793">
        <f t="shared" si="49"/>
        <v>4.1045796771946516E-3</v>
      </c>
      <c r="D138" s="793">
        <f t="shared" si="49"/>
        <v>5.7713999488951829E-3</v>
      </c>
      <c r="E138" s="793">
        <f t="shared" si="49"/>
        <v>4.6881728014576789E-3</v>
      </c>
      <c r="F138" s="793">
        <f t="shared" si="49"/>
        <v>8.7762594843287748E-3</v>
      </c>
      <c r="G138" s="793">
        <f t="shared" si="49"/>
        <v>4.6881728014576789E-3</v>
      </c>
      <c r="H138" s="793">
        <f t="shared" si="49"/>
        <v>6.6009473044524114E-3</v>
      </c>
      <c r="I138" s="793">
        <f t="shared" si="49"/>
        <v>2.6253767688162998E-4</v>
      </c>
      <c r="J138" s="793">
        <f t="shared" si="49"/>
        <v>4.4256351245760481E-3</v>
      </c>
      <c r="K138" s="793">
        <f t="shared" si="49"/>
        <v>2.6253767688162998E-4</v>
      </c>
      <c r="L138" s="793">
        <f t="shared" si="49"/>
        <v>9.3625562747712415E-3</v>
      </c>
      <c r="M138" s="793">
        <f t="shared" si="49"/>
        <v>8.3221457273748647E-3</v>
      </c>
      <c r="N138" s="793">
        <f t="shared" si="49"/>
        <v>2.1437847393717652E-2</v>
      </c>
      <c r="O138" s="793">
        <f t="shared" si="49"/>
        <v>6.2401060399064805E-3</v>
      </c>
      <c r="P138" s="793">
        <f t="shared" si="49"/>
        <v>4.2041873462453444E-2</v>
      </c>
      <c r="Q138" s="794">
        <f t="shared" si="49"/>
        <v>4.27142005722588E-3</v>
      </c>
    </row>
    <row r="139" spans="1:17" ht="13.9" x14ac:dyDescent="0.25">
      <c r="A139" s="791">
        <v>2030</v>
      </c>
      <c r="B139" s="792">
        <f t="shared" si="49"/>
        <v>2.3689561076775923E-3</v>
      </c>
      <c r="C139" s="793">
        <f t="shared" si="49"/>
        <v>4.1127710202735982E-3</v>
      </c>
      <c r="D139" s="793">
        <f t="shared" si="49"/>
        <v>5.7809484695909115E-3</v>
      </c>
      <c r="E139" s="793">
        <f t="shared" si="49"/>
        <v>4.8020808014580538E-3</v>
      </c>
      <c r="F139" s="793">
        <f t="shared" si="49"/>
        <v>8.9894952603294769E-3</v>
      </c>
      <c r="G139" s="793">
        <f t="shared" si="49"/>
        <v>4.8020808014580538E-3</v>
      </c>
      <c r="H139" s="793">
        <f t="shared" si="49"/>
        <v>6.7613297684529393E-3</v>
      </c>
      <c r="I139" s="793">
        <f t="shared" si="49"/>
        <v>2.6891652488165096E-4</v>
      </c>
      <c r="J139" s="793">
        <f t="shared" si="49"/>
        <v>4.5331642765764025E-3</v>
      </c>
      <c r="K139" s="793">
        <f t="shared" si="49"/>
        <v>2.6891652488165096E-4</v>
      </c>
      <c r="L139" s="793">
        <f t="shared" si="49"/>
        <v>9.5043150706546845E-3</v>
      </c>
      <c r="M139" s="793">
        <f t="shared" si="49"/>
        <v>9.1054657036684049E-3</v>
      </c>
      <c r="N139" s="793">
        <f t="shared" si="49"/>
        <v>2.3455679652649809E-2</v>
      </c>
      <c r="O139" s="793">
        <f t="shared" si="49"/>
        <v>6.5986489666257607E-3</v>
      </c>
      <c r="P139" s="793">
        <f t="shared" si="49"/>
        <v>4.6214382400036953E-2</v>
      </c>
      <c r="Q139" s="794">
        <f t="shared" si="49"/>
        <v>4.3644460065575272E-3</v>
      </c>
    </row>
    <row r="140" spans="1:17" ht="13.9" x14ac:dyDescent="0.25">
      <c r="A140" s="791">
        <v>2031</v>
      </c>
      <c r="B140" s="792">
        <f t="shared" si="49"/>
        <v>2.3743495668640379E-3</v>
      </c>
      <c r="C140" s="793">
        <f t="shared" si="49"/>
        <v>4.1221346646945108E-3</v>
      </c>
      <c r="D140" s="793">
        <f t="shared" si="49"/>
        <v>5.7917859401534592E-3</v>
      </c>
      <c r="E140" s="793">
        <f t="shared" si="49"/>
        <v>4.9325888910422121E-3</v>
      </c>
      <c r="F140" s="793">
        <f t="shared" si="49"/>
        <v>9.2338064040310194E-3</v>
      </c>
      <c r="G140" s="793">
        <f t="shared" si="49"/>
        <v>4.9325888910422121E-3</v>
      </c>
      <c r="H140" s="793">
        <f t="shared" si="49"/>
        <v>6.9450851585874341E-3</v>
      </c>
      <c r="I140" s="793">
        <f t="shared" si="49"/>
        <v>2.7622497789836378E-4</v>
      </c>
      <c r="J140" s="793">
        <f t="shared" si="49"/>
        <v>4.6563639131438472E-3</v>
      </c>
      <c r="K140" s="793">
        <f t="shared" si="49"/>
        <v>2.7622497789836378E-4</v>
      </c>
      <c r="L140" s="793">
        <f t="shared" si="49"/>
        <v>9.6665443575896202E-3</v>
      </c>
      <c r="M140" s="793">
        <f t="shared" si="49"/>
        <v>1.0004677386472998E-2</v>
      </c>
      <c r="N140" s="793">
        <f t="shared" si="49"/>
        <v>2.577204894755444E-2</v>
      </c>
      <c r="O140" s="793">
        <f t="shared" si="49"/>
        <v>7.0047911513459503E-3</v>
      </c>
      <c r="P140" s="793">
        <f t="shared" si="49"/>
        <v>5.0894722691055314E-2</v>
      </c>
      <c r="Q140" s="794">
        <f t="shared" si="49"/>
        <v>4.4687940391873382E-3</v>
      </c>
    </row>
    <row r="141" spans="1:17" ht="13.9" x14ac:dyDescent="0.25">
      <c r="A141" s="791">
        <v>2032</v>
      </c>
      <c r="B141" s="792">
        <f t="shared" si="49"/>
        <v>2.3804929651071857E-3</v>
      </c>
      <c r="C141" s="793">
        <f t="shared" si="49"/>
        <v>4.1328002866444198E-3</v>
      </c>
      <c r="D141" s="793">
        <f t="shared" si="49"/>
        <v>5.8040470562903557E-3</v>
      </c>
      <c r="E141" s="793">
        <f t="shared" si="49"/>
        <v>5.081565963709244E-3</v>
      </c>
      <c r="F141" s="793">
        <f t="shared" si="49"/>
        <v>9.5126914840637043E-3</v>
      </c>
      <c r="G141" s="793">
        <f t="shared" si="49"/>
        <v>5.081565963709244E-3</v>
      </c>
      <c r="H141" s="793">
        <f t="shared" si="49"/>
        <v>7.1548448769026152E-3</v>
      </c>
      <c r="I141" s="793">
        <f t="shared" si="49"/>
        <v>2.845676939677176E-4</v>
      </c>
      <c r="J141" s="793">
        <f t="shared" si="49"/>
        <v>4.7969982697415262E-3</v>
      </c>
      <c r="K141" s="793">
        <f t="shared" si="49"/>
        <v>2.845676939677176E-4</v>
      </c>
      <c r="L141" s="793">
        <f t="shared" si="49"/>
        <v>9.8515283428400203E-3</v>
      </c>
      <c r="M141" s="793">
        <f t="shared" si="49"/>
        <v>1.1033021087977263E-2</v>
      </c>
      <c r="N141" s="793">
        <f t="shared" si="49"/>
        <v>2.8421062322629427E-2</v>
      </c>
      <c r="O141" s="793">
        <f t="shared" si="49"/>
        <v>7.4634265997655623E-3</v>
      </c>
      <c r="P141" s="793">
        <f t="shared" si="49"/>
        <v>5.6130865201727803E-2</v>
      </c>
      <c r="Q141" s="794">
        <f t="shared" si="49"/>
        <v>4.5855336639976348E-3</v>
      </c>
    </row>
    <row r="142" spans="1:17" ht="13.9" x14ac:dyDescent="0.25">
      <c r="A142" s="791">
        <v>2033</v>
      </c>
      <c r="B142" s="792">
        <f t="shared" si="49"/>
        <v>2.3874669631241199E-3</v>
      </c>
      <c r="C142" s="793">
        <f t="shared" si="49"/>
        <v>4.1449079220904862E-3</v>
      </c>
      <c r="D142" s="793">
        <f t="shared" si="49"/>
        <v>5.8178766946157612E-3</v>
      </c>
      <c r="E142" s="793">
        <f t="shared" si="49"/>
        <v>5.2510328000489985E-3</v>
      </c>
      <c r="F142" s="793">
        <f t="shared" si="49"/>
        <v>9.8299334016917241E-3</v>
      </c>
      <c r="G142" s="793">
        <f t="shared" si="49"/>
        <v>5.2510328000489985E-3</v>
      </c>
      <c r="H142" s="793">
        <f t="shared" si="49"/>
        <v>7.3934541824689894E-3</v>
      </c>
      <c r="I142" s="793">
        <f t="shared" si="49"/>
        <v>2.9405783680274387E-4</v>
      </c>
      <c r="J142" s="793">
        <f t="shared" si="49"/>
        <v>4.9569749632462539E-3</v>
      </c>
      <c r="K142" s="793">
        <f t="shared" si="49"/>
        <v>2.9405783680274387E-4</v>
      </c>
      <c r="L142" s="793">
        <f t="shared" si="49"/>
        <v>1.0061735272743505E-2</v>
      </c>
      <c r="M142" s="793">
        <f t="shared" si="49"/>
        <v>1.2204828639061537E-2</v>
      </c>
      <c r="N142" s="793">
        <f t="shared" si="49"/>
        <v>3.1439638574222516E-2</v>
      </c>
      <c r="O142" s="793">
        <f t="shared" si="49"/>
        <v>7.9798134185195182E-3</v>
      </c>
      <c r="P142" s="793">
        <f t="shared" si="49"/>
        <v>6.1974066398175202E-2</v>
      </c>
      <c r="Q142" s="794">
        <f t="shared" si="49"/>
        <v>4.7158076422123196E-3</v>
      </c>
    </row>
    <row r="143" spans="1:17" ht="13.9" x14ac:dyDescent="0.25">
      <c r="A143" s="791">
        <v>2034</v>
      </c>
      <c r="B143" s="792">
        <f t="shared" si="49"/>
        <v>2.3953584919606708E-3</v>
      </c>
      <c r="C143" s="793">
        <f t="shared" si="49"/>
        <v>4.1586084929872763E-3</v>
      </c>
      <c r="D143" s="793">
        <f t="shared" si="49"/>
        <v>5.8334304025963605E-3</v>
      </c>
      <c r="E143" s="793">
        <f t="shared" si="49"/>
        <v>5.4431699124516709E-3</v>
      </c>
      <c r="F143" s="793">
        <f t="shared" si="49"/>
        <v>1.0189614076109528E-2</v>
      </c>
      <c r="G143" s="793">
        <f t="shared" si="49"/>
        <v>5.4431699124516709E-3</v>
      </c>
      <c r="H143" s="793">
        <f t="shared" si="49"/>
        <v>7.6639832367319527E-3</v>
      </c>
      <c r="I143" s="793">
        <f t="shared" si="49"/>
        <v>3.0481751509729352E-4</v>
      </c>
      <c r="J143" s="793">
        <f t="shared" si="49"/>
        <v>5.1383523973543774E-3</v>
      </c>
      <c r="K143" s="793">
        <f t="shared" si="49"/>
        <v>3.0481751509729352E-4</v>
      </c>
      <c r="L143" s="793">
        <f t="shared" si="49"/>
        <v>1.0299826858199254E-2</v>
      </c>
      <c r="M143" s="793">
        <f t="shared" si="49"/>
        <v>1.3535580552693783E-2</v>
      </c>
      <c r="N143" s="793">
        <f t="shared" si="49"/>
        <v>3.486765550373918E-2</v>
      </c>
      <c r="O143" s="793">
        <f t="shared" si="49"/>
        <v>8.5595910686885966E-3</v>
      </c>
      <c r="P143" s="793">
        <f t="shared" si="49"/>
        <v>6.8479011959744929E-2</v>
      </c>
      <c r="Q143" s="794">
        <f t="shared" si="49"/>
        <v>4.8608351892512405E-3</v>
      </c>
    </row>
    <row r="144" spans="1:17" ht="13.9" x14ac:dyDescent="0.25">
      <c r="A144" s="791">
        <v>2035</v>
      </c>
      <c r="B144" s="792">
        <f t="shared" si="49"/>
        <v>2.4042610631192772E-3</v>
      </c>
      <c r="C144" s="793">
        <f t="shared" si="49"/>
        <v>4.1740643456931901E-3</v>
      </c>
      <c r="D144" s="793">
        <f t="shared" si="49"/>
        <v>5.8508748992821217E-3</v>
      </c>
      <c r="E144" s="793">
        <f t="shared" si="49"/>
        <v>5.6603255748163498E-3</v>
      </c>
      <c r="F144" s="793">
        <f t="shared" si="49"/>
        <v>1.0596129476056206E-2</v>
      </c>
      <c r="G144" s="793">
        <f t="shared" si="49"/>
        <v>5.6603255748163498E-3</v>
      </c>
      <c r="H144" s="793">
        <f t="shared" si="49"/>
        <v>7.9697384093414207E-3</v>
      </c>
      <c r="I144" s="793">
        <f t="shared" si="49"/>
        <v>3.1697823218971552E-4</v>
      </c>
      <c r="J144" s="793">
        <f t="shared" si="49"/>
        <v>5.3433473426266337E-3</v>
      </c>
      <c r="K144" s="793">
        <f t="shared" si="49"/>
        <v>3.1697823218971552E-4</v>
      </c>
      <c r="L144" s="793">
        <f t="shared" si="49"/>
        <v>1.0568667920615156E-2</v>
      </c>
      <c r="M144" s="793">
        <f t="shared" si="49"/>
        <v>1.5041964553744874E-2</v>
      </c>
      <c r="N144" s="793">
        <f t="shared" si="49"/>
        <v>3.8748100690446791E-2</v>
      </c>
      <c r="O144" s="793">
        <f t="shared" si="49"/>
        <v>9.2087979934192318E-3</v>
      </c>
      <c r="P144" s="793">
        <f t="shared" si="49"/>
        <v>7.5703963270049135E-2</v>
      </c>
      <c r="Q144" s="794">
        <f t="shared" si="49"/>
        <v>5.0219152407430497E-3</v>
      </c>
    </row>
    <row r="145" spans="1:18" ht="13.9" x14ac:dyDescent="0.25">
      <c r="A145" s="791">
        <v>2036</v>
      </c>
      <c r="B145" s="792">
        <f t="shared" si="49"/>
        <v>2.4142750856982619E-3</v>
      </c>
      <c r="C145" s="793">
        <f t="shared" si="49"/>
        <v>4.1914498015594827E-3</v>
      </c>
      <c r="D145" s="793">
        <f t="shared" si="49"/>
        <v>5.8703885867912517E-3</v>
      </c>
      <c r="E145" s="793">
        <f t="shared" si="49"/>
        <v>5.905024036695212E-3</v>
      </c>
      <c r="F145" s="793">
        <f t="shared" si="49"/>
        <v>1.1054204996693438E-2</v>
      </c>
      <c r="G145" s="793">
        <f t="shared" si="49"/>
        <v>5.905024036695212E-3</v>
      </c>
      <c r="H145" s="793">
        <f t="shared" si="49"/>
        <v>8.3142738436668591E-3</v>
      </c>
      <c r="I145" s="793">
        <f t="shared" si="49"/>
        <v>3.3068134605493182E-4</v>
      </c>
      <c r="J145" s="793">
        <f t="shared" si="49"/>
        <v>5.5743426906402797E-3</v>
      </c>
      <c r="K145" s="793">
        <f t="shared" si="49"/>
        <v>3.3068134605493182E-4</v>
      </c>
      <c r="L145" s="793">
        <f t="shared" si="49"/>
        <v>1.0871336257648448E-2</v>
      </c>
      <c r="M145" s="793">
        <f t="shared" si="49"/>
        <v>1.6741935471007538E-2</v>
      </c>
      <c r="N145" s="793">
        <f t="shared" si="49"/>
        <v>4.312722577331541E-2</v>
      </c>
      <c r="O145" s="793">
        <f t="shared" si="49"/>
        <v>9.9338896186042455E-3</v>
      </c>
      <c r="P145" s="793">
        <f t="shared" si="49"/>
        <v>8.3710906778241806E-2</v>
      </c>
      <c r="Q145" s="794">
        <f t="shared" si="49"/>
        <v>5.2004297825299544E-3</v>
      </c>
    </row>
    <row r="146" spans="1:18" ht="13.9" x14ac:dyDescent="0.25">
      <c r="A146" s="791">
        <v>2037</v>
      </c>
      <c r="B146" s="792">
        <f t="shared" si="49"/>
        <v>2.4255081905220069E-3</v>
      </c>
      <c r="C146" s="793">
        <f t="shared" si="49"/>
        <v>4.2109517196562626E-3</v>
      </c>
      <c r="D146" s="793">
        <f t="shared" si="49"/>
        <v>5.8921620725194118E-3</v>
      </c>
      <c r="E146" s="793">
        <f t="shared" si="49"/>
        <v>6.1799739213261031E-3</v>
      </c>
      <c r="F146" s="793">
        <f t="shared" si="49"/>
        <v>1.1568911180722466E-2</v>
      </c>
      <c r="G146" s="793">
        <f t="shared" si="49"/>
        <v>6.1799739213261031E-3</v>
      </c>
      <c r="H146" s="793">
        <f t="shared" si="49"/>
        <v>8.7014032812271526E-3</v>
      </c>
      <c r="I146" s="793">
        <f t="shared" si="49"/>
        <v>3.4607853959426173E-4</v>
      </c>
      <c r="J146" s="793">
        <f t="shared" si="49"/>
        <v>5.833895381731841E-3</v>
      </c>
      <c r="K146" s="793">
        <f t="shared" si="49"/>
        <v>3.4607853959426173E-4</v>
      </c>
      <c r="L146" s="793">
        <f t="shared" si="49"/>
        <v>1.1211132728092635E-2</v>
      </c>
      <c r="M146" s="793">
        <f t="shared" si="49"/>
        <v>1.8654776487324661E-2</v>
      </c>
      <c r="N146" s="793">
        <f t="shared" si="49"/>
        <v>4.8054704231348319E-2</v>
      </c>
      <c r="O146" s="793">
        <f t="shared" si="49"/>
        <v>1.0741756725602425E-2</v>
      </c>
      <c r="P146" s="793">
        <f t="shared" si="49"/>
        <v>9.2565706223243935E-2</v>
      </c>
      <c r="Q146" s="794">
        <f t="shared" si="49"/>
        <v>5.3978472445018232E-3</v>
      </c>
    </row>
    <row r="147" spans="1:18" ht="13.9" x14ac:dyDescent="0.25">
      <c r="A147" s="791">
        <v>2038</v>
      </c>
      <c r="B147" s="792">
        <f t="shared" si="49"/>
        <v>2.4380755612421288E-3</v>
      </c>
      <c r="C147" s="793">
        <f t="shared" si="49"/>
        <v>4.2327700716009182E-3</v>
      </c>
      <c r="D147" s="793">
        <f t="shared" si="49"/>
        <v>5.9163987020441258E-3</v>
      </c>
      <c r="E147" s="793">
        <f t="shared" si="49"/>
        <v>6.4880768070212959E-3</v>
      </c>
      <c r="F147" s="793">
        <f t="shared" si="49"/>
        <v>1.2145679782743866E-2</v>
      </c>
      <c r="G147" s="793">
        <f t="shared" si="49"/>
        <v>6.4880768070212959E-3</v>
      </c>
      <c r="H147" s="793">
        <f t="shared" si="49"/>
        <v>9.1352121442859844E-3</v>
      </c>
      <c r="I147" s="793">
        <f t="shared" si="49"/>
        <v>3.6333230119319252E-4</v>
      </c>
      <c r="J147" s="793">
        <f t="shared" si="49"/>
        <v>6.124744505828103E-3</v>
      </c>
      <c r="K147" s="793">
        <f t="shared" si="49"/>
        <v>3.6333230119319252E-4</v>
      </c>
      <c r="L147" s="793">
        <f t="shared" si="49"/>
        <v>1.1591591555281295E-2</v>
      </c>
      <c r="M147" s="793">
        <f t="shared" si="49"/>
        <v>2.0801161743847035E-2</v>
      </c>
      <c r="N147" s="793">
        <f t="shared" si="49"/>
        <v>5.3583792652149957E-2</v>
      </c>
      <c r="O147" s="793">
        <f t="shared" si="49"/>
        <v>1.1639744195001208E-2</v>
      </c>
      <c r="P147" s="793">
        <f t="shared" si="49"/>
        <v>0.1</v>
      </c>
      <c r="Q147" s="794">
        <f t="shared" ref="B147:Q150" si="50">Q$4/Q125</f>
        <v>5.6157259581008636E-3</v>
      </c>
    </row>
    <row r="148" spans="1:18" ht="13.9" x14ac:dyDescent="0.25">
      <c r="A148" s="791">
        <v>2039</v>
      </c>
      <c r="B148" s="792">
        <f t="shared" si="50"/>
        <v>2.4521002723902324E-3</v>
      </c>
      <c r="C148" s="793">
        <f t="shared" si="50"/>
        <v>4.2571185284552646E-3</v>
      </c>
      <c r="D148" s="793">
        <f t="shared" si="50"/>
        <v>5.9433151026959796E-3</v>
      </c>
      <c r="E148" s="793">
        <f t="shared" si="50"/>
        <v>6.8324359913946612E-3</v>
      </c>
      <c r="F148" s="793">
        <f t="shared" si="50"/>
        <v>1.2790320175890806E-2</v>
      </c>
      <c r="G148" s="793">
        <f t="shared" si="50"/>
        <v>6.8324359913946612E-3</v>
      </c>
      <c r="H148" s="793">
        <f t="shared" si="50"/>
        <v>9.6200698758836835E-3</v>
      </c>
      <c r="I148" s="793">
        <f t="shared" si="50"/>
        <v>3.8261641551810095E-4</v>
      </c>
      <c r="J148" s="793">
        <f t="shared" si="50"/>
        <v>6.4498195758765598E-3</v>
      </c>
      <c r="K148" s="793">
        <f t="shared" si="50"/>
        <v>3.8261641551810095E-4</v>
      </c>
      <c r="L148" s="793">
        <f t="shared" si="50"/>
        <v>1.2016490848396236E-2</v>
      </c>
      <c r="M148" s="793">
        <f t="shared" si="50"/>
        <v>2.3203220294549118E-2</v>
      </c>
      <c r="N148" s="793">
        <f t="shared" si="50"/>
        <v>5.9771495478758527E-2</v>
      </c>
      <c r="O148" s="793">
        <f t="shared" si="50"/>
        <v>1.2635670120451487E-2</v>
      </c>
      <c r="P148" s="793">
        <f t="shared" si="50"/>
        <v>0.1</v>
      </c>
      <c r="Q148" s="794">
        <f t="shared" si="50"/>
        <v>5.8557176773419324E-3</v>
      </c>
    </row>
    <row r="149" spans="1:18" ht="13.9" x14ac:dyDescent="0.25">
      <c r="A149" s="791">
        <v>2040</v>
      </c>
      <c r="B149" s="792">
        <f t="shared" si="50"/>
        <v>2.467713634363356E-3</v>
      </c>
      <c r="C149" s="793">
        <f t="shared" si="50"/>
        <v>4.2842250596586045E-3</v>
      </c>
      <c r="D149" s="793">
        <f t="shared" si="50"/>
        <v>5.9731417377689574E-3</v>
      </c>
      <c r="E149" s="793">
        <f t="shared" si="50"/>
        <v>7.2163654379230422E-3</v>
      </c>
      <c r="F149" s="793">
        <f t="shared" si="50"/>
        <v>1.3509036099791935E-2</v>
      </c>
      <c r="G149" s="793">
        <f t="shared" si="50"/>
        <v>7.2163654379230422E-3</v>
      </c>
      <c r="H149" s="793">
        <f t="shared" si="50"/>
        <v>1.0160642536595644E-2</v>
      </c>
      <c r="I149" s="793">
        <f t="shared" si="50"/>
        <v>4.0411646452369028E-4</v>
      </c>
      <c r="J149" s="793">
        <f t="shared" si="50"/>
        <v>6.8122489733993515E-3</v>
      </c>
      <c r="K149" s="793">
        <f t="shared" si="50"/>
        <v>4.0411646452369028E-4</v>
      </c>
      <c r="L149" s="793">
        <f t="shared" si="50"/>
        <v>1.2489863341083509E-2</v>
      </c>
      <c r="M149" s="793">
        <f t="shared" si="50"/>
        <v>2.5884601407235246E-2</v>
      </c>
      <c r="N149" s="793">
        <f t="shared" si="50"/>
        <v>6.6678733225037992E-2</v>
      </c>
      <c r="O149" s="793">
        <f t="shared" si="50"/>
        <v>1.3737845291627197E-2</v>
      </c>
      <c r="P149" s="793">
        <f t="shared" si="50"/>
        <v>0.1</v>
      </c>
      <c r="Q149" s="794">
        <f t="shared" si="50"/>
        <v>6.1195711631969272E-3</v>
      </c>
    </row>
    <row r="150" spans="1:18" ht="14.45" thickBot="1" x14ac:dyDescent="0.3">
      <c r="A150" s="795">
        <v>2041</v>
      </c>
      <c r="B150" s="796">
        <f t="shared" si="50"/>
        <v>2.4850555453236984E-3</v>
      </c>
      <c r="C150" s="797">
        <f t="shared" si="50"/>
        <v>4.3143325439647549E-3</v>
      </c>
      <c r="D150" s="797">
        <f t="shared" si="50"/>
        <v>6.0061234713429043E-3</v>
      </c>
      <c r="E150" s="797">
        <f t="shared" si="50"/>
        <v>7.6433989043505684E-3</v>
      </c>
      <c r="F150" s="797">
        <f t="shared" si="50"/>
        <v>1.4308442748944264E-2</v>
      </c>
      <c r="G150" s="797">
        <f t="shared" si="50"/>
        <v>7.6433989043505684E-3</v>
      </c>
      <c r="H150" s="797">
        <f t="shared" si="50"/>
        <v>1.0761905657325601E-2</v>
      </c>
      <c r="I150" s="797">
        <f t="shared" si="50"/>
        <v>4.2803033864363172E-4</v>
      </c>
      <c r="J150" s="797">
        <f t="shared" si="50"/>
        <v>7.2153685657069359E-3</v>
      </c>
      <c r="K150" s="797">
        <f t="shared" si="50"/>
        <v>4.2803033864363172E-4</v>
      </c>
      <c r="L150" s="797">
        <f t="shared" si="50"/>
        <v>1.3016007346795882E-2</v>
      </c>
      <c r="M150" s="797">
        <f t="shared" si="50"/>
        <v>2.8409090909090912E-2</v>
      </c>
      <c r="N150" s="797">
        <f t="shared" si="50"/>
        <v>7.3181818181818181E-2</v>
      </c>
      <c r="O150" s="797">
        <f t="shared" si="50"/>
        <v>1.4955093045385314E-2</v>
      </c>
      <c r="P150" s="797">
        <f t="shared" si="50"/>
        <v>0.1</v>
      </c>
      <c r="Q150" s="798">
        <f t="shared" si="50"/>
        <v>6.4091358311951915E-3</v>
      </c>
    </row>
    <row r="152" spans="1:18" ht="15.75" thickBot="1" x14ac:dyDescent="0.3">
      <c r="A152" s="902" t="s">
        <v>626</v>
      </c>
      <c r="B152" s="902"/>
      <c r="C152" s="902"/>
      <c r="D152" s="902"/>
      <c r="E152" s="902"/>
      <c r="F152" s="902"/>
      <c r="G152" s="902"/>
      <c r="H152" s="902"/>
      <c r="I152" s="902"/>
      <c r="J152" s="902"/>
      <c r="K152" s="902"/>
      <c r="L152" s="902"/>
      <c r="M152" s="902"/>
      <c r="N152" s="902"/>
      <c r="O152" s="902"/>
      <c r="P152" s="902"/>
      <c r="Q152" s="902"/>
      <c r="R152" s="732" t="s">
        <v>214</v>
      </c>
    </row>
    <row r="153" spans="1:18" ht="13.9" x14ac:dyDescent="0.25">
      <c r="A153" s="787">
        <v>2022</v>
      </c>
      <c r="B153" s="788">
        <f t="shared" ref="B153:B172" si="51">B9*(1-B$31/100)*B131</f>
        <v>2.218522261286517</v>
      </c>
      <c r="C153" s="789">
        <f t="shared" ref="C153:J153" si="52">C9*(1-C$31/100)*C131</f>
        <v>3.8516011480668699</v>
      </c>
      <c r="D153" s="789">
        <f t="shared" si="52"/>
        <v>5.3762066764974694</v>
      </c>
      <c r="E153" s="789">
        <f t="shared" si="52"/>
        <v>7.8222891373033256</v>
      </c>
      <c r="F153" s="789">
        <f t="shared" si="52"/>
        <v>14.643325265031827</v>
      </c>
      <c r="G153" s="789">
        <f t="shared" si="52"/>
        <v>7.8222891373033256</v>
      </c>
      <c r="H153" s="789">
        <f t="shared" si="52"/>
        <v>11.013783105323084</v>
      </c>
      <c r="I153" s="789">
        <f t="shared" si="52"/>
        <v>0.43804819168898623</v>
      </c>
      <c r="J153" s="789">
        <f t="shared" si="52"/>
        <v>7.3842409456143399</v>
      </c>
      <c r="K153" s="789">
        <f t="shared" ref="K153:Q153" si="53">K9*(1-K$31/100)*K131</f>
        <v>0.43804819168898623</v>
      </c>
      <c r="L153" s="789">
        <f t="shared" si="53"/>
        <v>14.315452249501343</v>
      </c>
      <c r="M153" s="789">
        <f t="shared" si="53"/>
        <v>14.625423864358229</v>
      </c>
      <c r="N153" s="789">
        <f t="shared" si="53"/>
        <v>37.675091874586798</v>
      </c>
      <c r="O153" s="789">
        <f t="shared" si="53"/>
        <v>12.205459432329311</v>
      </c>
      <c r="P153" s="789">
        <f t="shared" si="53"/>
        <v>80.642203035156044</v>
      </c>
      <c r="Q153" s="790">
        <f t="shared" si="53"/>
        <v>13.311108123252598</v>
      </c>
      <c r="R153" s="800">
        <f>SUM(B153:Q153)</f>
        <v>233.78309263898905</v>
      </c>
    </row>
    <row r="154" spans="1:18" ht="13.9" x14ac:dyDescent="0.25">
      <c r="A154" s="791">
        <v>2023</v>
      </c>
      <c r="B154" s="792">
        <f t="shared" si="51"/>
        <v>2.2979731625481685</v>
      </c>
      <c r="C154" s="793">
        <f t="shared" ref="C154:Q154" si="54">C10*(1-C$31/100)*C132</f>
        <v>3.9895367405350148</v>
      </c>
      <c r="D154" s="793">
        <f t="shared" si="54"/>
        <v>5.5555766511622453</v>
      </c>
      <c r="E154" s="793">
        <f t="shared" si="54"/>
        <v>8.1772480872056885</v>
      </c>
      <c r="F154" s="793">
        <f t="shared" si="54"/>
        <v>15.307808419249049</v>
      </c>
      <c r="G154" s="793">
        <f t="shared" si="54"/>
        <v>8.1772480872056885</v>
      </c>
      <c r="H154" s="793">
        <f t="shared" si="54"/>
        <v>11.513565306785608</v>
      </c>
      <c r="I154" s="793">
        <f t="shared" si="54"/>
        <v>0.45792589288351848</v>
      </c>
      <c r="J154" s="793">
        <f t="shared" si="54"/>
        <v>7.7193221943221682</v>
      </c>
      <c r="K154" s="793">
        <f t="shared" si="54"/>
        <v>0.45792589288351848</v>
      </c>
      <c r="L154" s="793">
        <f t="shared" si="54"/>
        <v>14.905584417770484</v>
      </c>
      <c r="M154" s="793">
        <f t="shared" si="54"/>
        <v>15.928340352591615</v>
      </c>
      <c r="N154" s="793">
        <f t="shared" si="54"/>
        <v>41.031404748275996</v>
      </c>
      <c r="O154" s="793">
        <f t="shared" si="54"/>
        <v>12.957975959601354</v>
      </c>
      <c r="P154" s="793">
        <f t="shared" si="54"/>
        <v>88.99168495901273</v>
      </c>
      <c r="Q154" s="794">
        <f t="shared" si="54"/>
        <v>13.832356978272605</v>
      </c>
      <c r="R154" s="802">
        <f t="shared" ref="R154:R172" si="55">SUM(B154:Q154)</f>
        <v>251.30147785030545</v>
      </c>
    </row>
    <row r="155" spans="1:18" ht="13.9" x14ac:dyDescent="0.25">
      <c r="A155" s="791">
        <v>2024</v>
      </c>
      <c r="B155" s="792">
        <f t="shared" si="51"/>
        <v>2.3778322679996378</v>
      </c>
      <c r="C155" s="793">
        <f t="shared" ref="C155:Q155" si="56">C11*(1-C$31/100)*C133</f>
        <v>4.128181020832705</v>
      </c>
      <c r="D155" s="793">
        <f t="shared" si="56"/>
        <v>5.7357559146418637</v>
      </c>
      <c r="E155" s="793">
        <f t="shared" si="56"/>
        <v>8.5515436223004322</v>
      </c>
      <c r="F155" s="793">
        <f t="shared" si="56"/>
        <v>16.00848966094641</v>
      </c>
      <c r="G155" s="793">
        <f t="shared" si="56"/>
        <v>8.5515436223004322</v>
      </c>
      <c r="H155" s="793">
        <f t="shared" si="56"/>
        <v>12.040573420199008</v>
      </c>
      <c r="I155" s="793">
        <f t="shared" si="56"/>
        <v>0.47888644284882415</v>
      </c>
      <c r="J155" s="793">
        <f t="shared" si="56"/>
        <v>8.0726571794516069</v>
      </c>
      <c r="K155" s="793">
        <f t="shared" si="56"/>
        <v>0.47888644284882415</v>
      </c>
      <c r="L155" s="793">
        <f t="shared" si="56"/>
        <v>15.516872038076855</v>
      </c>
      <c r="M155" s="793">
        <f t="shared" si="56"/>
        <v>17.434791825821836</v>
      </c>
      <c r="N155" s="793">
        <f t="shared" si="56"/>
        <v>44.91202374331705</v>
      </c>
      <c r="O155" s="793">
        <f t="shared" si="56"/>
        <v>13.793917925745248</v>
      </c>
      <c r="P155" s="793">
        <f t="shared" si="56"/>
        <v>98.590958945898834</v>
      </c>
      <c r="Q155" s="794">
        <f t="shared" si="56"/>
        <v>14.381776104775977</v>
      </c>
      <c r="R155" s="802">
        <f t="shared" si="55"/>
        <v>271.0546901780055</v>
      </c>
    </row>
    <row r="156" spans="1:18" ht="13.9" x14ac:dyDescent="0.25">
      <c r="A156" s="791">
        <v>2025</v>
      </c>
      <c r="B156" s="792">
        <f t="shared" si="51"/>
        <v>2.45817168372868</v>
      </c>
      <c r="C156" s="793">
        <f t="shared" ref="C156:Q156" si="57">C12*(1-C$31/100)*C134</f>
        <v>4.2676591731400695</v>
      </c>
      <c r="D156" s="793">
        <f t="shared" si="57"/>
        <v>5.9168775453444118</v>
      </c>
      <c r="E156" s="793">
        <f t="shared" si="57"/>
        <v>8.9486687508119669</v>
      </c>
      <c r="F156" s="793">
        <f t="shared" si="57"/>
        <v>16.751907901520003</v>
      </c>
      <c r="G156" s="793">
        <f t="shared" si="57"/>
        <v>8.9486687508119669</v>
      </c>
      <c r="H156" s="793">
        <f t="shared" si="57"/>
        <v>12.599725601143248</v>
      </c>
      <c r="I156" s="793">
        <f t="shared" si="57"/>
        <v>0.50112545004547004</v>
      </c>
      <c r="J156" s="793">
        <f t="shared" si="57"/>
        <v>8.4475433007664975</v>
      </c>
      <c r="K156" s="793">
        <f t="shared" si="57"/>
        <v>0.50112545004547004</v>
      </c>
      <c r="L156" s="793">
        <f t="shared" si="57"/>
        <v>16.153093637566108</v>
      </c>
      <c r="M156" s="793">
        <f t="shared" si="57"/>
        <v>19.182240297339789</v>
      </c>
      <c r="N156" s="793">
        <f t="shared" si="57"/>
        <v>49.413451005947287</v>
      </c>
      <c r="O156" s="793">
        <f t="shared" si="57"/>
        <v>14.726728641787275</v>
      </c>
      <c r="P156" s="793">
        <f t="shared" si="57"/>
        <v>109.62144480258988</v>
      </c>
      <c r="Q156" s="794">
        <f t="shared" si="57"/>
        <v>14.963454699166263</v>
      </c>
      <c r="R156" s="802">
        <f t="shared" si="55"/>
        <v>293.40188669175438</v>
      </c>
    </row>
    <row r="157" spans="1:18" ht="13.9" x14ac:dyDescent="0.25">
      <c r="A157" s="791">
        <v>2026</v>
      </c>
      <c r="B157" s="792">
        <f t="shared" si="51"/>
        <v>2.5390732985815294</v>
      </c>
      <c r="C157" s="793">
        <f t="shared" ref="C157:Q157" si="58">C13*(1-C$31/100)*C135</f>
        <v>4.408113365592933</v>
      </c>
      <c r="D157" s="793">
        <f t="shared" si="58"/>
        <v>6.0990914682093189</v>
      </c>
      <c r="E157" s="793">
        <f t="shared" si="58"/>
        <v>9.3726007497250947</v>
      </c>
      <c r="F157" s="793">
        <f t="shared" si="58"/>
        <v>17.545508603485377</v>
      </c>
      <c r="G157" s="793">
        <f t="shared" si="58"/>
        <v>9.3726007497250947</v>
      </c>
      <c r="H157" s="793">
        <f t="shared" si="58"/>
        <v>13.196621855612936</v>
      </c>
      <c r="I157" s="793">
        <f t="shared" si="58"/>
        <v>0.52486564198460528</v>
      </c>
      <c r="J157" s="793">
        <f t="shared" si="58"/>
        <v>8.8477351077404904</v>
      </c>
      <c r="K157" s="793">
        <f t="shared" si="58"/>
        <v>0.52486564198460528</v>
      </c>
      <c r="L157" s="793">
        <f t="shared" si="58"/>
        <v>16.818545894597424</v>
      </c>
      <c r="M157" s="793">
        <f t="shared" si="58"/>
        <v>21.213436258991401</v>
      </c>
      <c r="N157" s="793">
        <f t="shared" si="58"/>
        <v>54.645811803161841</v>
      </c>
      <c r="O157" s="793">
        <f t="shared" si="58"/>
        <v>15.771520144606306</v>
      </c>
      <c r="P157" s="793">
        <f t="shared" si="58"/>
        <v>122.28491060749906</v>
      </c>
      <c r="Q157" s="794">
        <f t="shared" si="58"/>
        <v>15.581940607212141</v>
      </c>
      <c r="R157" s="802">
        <f t="shared" si="55"/>
        <v>318.74724179871015</v>
      </c>
    </row>
    <row r="158" spans="1:18" ht="13.9" x14ac:dyDescent="0.25">
      <c r="A158" s="791">
        <v>2027</v>
      </c>
      <c r="B158" s="792">
        <f t="shared" si="51"/>
        <v>2.620629737042278</v>
      </c>
      <c r="C158" s="793">
        <f t="shared" ref="C158:Q158" si="59">C14*(1-C$31/100)*C136</f>
        <v>4.5497044045872892</v>
      </c>
      <c r="D158" s="793">
        <f t="shared" si="59"/>
        <v>6.282565989120374</v>
      </c>
      <c r="E158" s="793">
        <f t="shared" si="59"/>
        <v>9.8278493322477889</v>
      </c>
      <c r="F158" s="793">
        <f t="shared" si="59"/>
        <v>18.397733949967861</v>
      </c>
      <c r="G158" s="793">
        <f t="shared" si="59"/>
        <v>9.8278493322477889</v>
      </c>
      <c r="H158" s="793">
        <f t="shared" si="59"/>
        <v>13.837611859804888</v>
      </c>
      <c r="I158" s="793">
        <f t="shared" si="59"/>
        <v>0.55035956260587604</v>
      </c>
      <c r="J158" s="793">
        <f t="shared" si="59"/>
        <v>9.2774897696419139</v>
      </c>
      <c r="K158" s="793">
        <f t="shared" si="59"/>
        <v>0.55035956260587604</v>
      </c>
      <c r="L158" s="793">
        <f t="shared" si="59"/>
        <v>17.518094633657103</v>
      </c>
      <c r="M158" s="793">
        <f t="shared" si="59"/>
        <v>23.576953972005406</v>
      </c>
      <c r="N158" s="793">
        <f t="shared" si="59"/>
        <v>60.734233431885912</v>
      </c>
      <c r="O158" s="793">
        <f t="shared" si="59"/>
        <v>16.945222321296274</v>
      </c>
      <c r="P158" s="793">
        <f t="shared" si="59"/>
        <v>136.80512051448</v>
      </c>
      <c r="Q158" s="794">
        <f t="shared" si="59"/>
        <v>16.242277465490268</v>
      </c>
      <c r="R158" s="802">
        <f t="shared" si="55"/>
        <v>347.54405583868686</v>
      </c>
    </row>
    <row r="159" spans="1:18" ht="13.9" x14ac:dyDescent="0.25">
      <c r="A159" s="791">
        <v>2028</v>
      </c>
      <c r="B159" s="792">
        <f t="shared" si="51"/>
        <v>2.7029453707928521</v>
      </c>
      <c r="C159" s="793">
        <f t="shared" ref="C159:Q159" si="60">C15*(1-C$31/100)*C137</f>
        <v>4.6926134909598129</v>
      </c>
      <c r="D159" s="793">
        <f t="shared" si="60"/>
        <v>6.4674894178586708</v>
      </c>
      <c r="E159" s="793">
        <f t="shared" si="60"/>
        <v>10.319507842282276</v>
      </c>
      <c r="F159" s="793">
        <f t="shared" si="60"/>
        <v>19.31811868075242</v>
      </c>
      <c r="G159" s="793">
        <f t="shared" si="60"/>
        <v>10.319507842282276</v>
      </c>
      <c r="H159" s="793">
        <f t="shared" si="60"/>
        <v>14.529867041933443</v>
      </c>
      <c r="I159" s="793">
        <f t="shared" si="60"/>
        <v>0.5778924391678073</v>
      </c>
      <c r="J159" s="793">
        <f t="shared" si="60"/>
        <v>9.7416154031144675</v>
      </c>
      <c r="K159" s="793">
        <f t="shared" si="60"/>
        <v>0.5778924391678073</v>
      </c>
      <c r="L159" s="793">
        <f t="shared" si="60"/>
        <v>18.257228992291292</v>
      </c>
      <c r="M159" s="793">
        <f t="shared" si="60"/>
        <v>26.327760971278295</v>
      </c>
      <c r="N159" s="793">
        <f t="shared" si="60"/>
        <v>67.820312262012891</v>
      </c>
      <c r="O159" s="793">
        <f t="shared" si="60"/>
        <v>18.266740480839708</v>
      </c>
      <c r="P159" s="793">
        <f t="shared" si="60"/>
        <v>153.42956737141216</v>
      </c>
      <c r="Q159" s="794">
        <f t="shared" si="60"/>
        <v>16.950043754550485</v>
      </c>
      <c r="R159" s="802">
        <f t="shared" si="55"/>
        <v>380.29910380069668</v>
      </c>
    </row>
    <row r="160" spans="1:18" ht="13.9" x14ac:dyDescent="0.25">
      <c r="A160" s="791">
        <v>2029</v>
      </c>
      <c r="B160" s="792">
        <f t="shared" si="51"/>
        <v>2.7861373905955942</v>
      </c>
      <c r="C160" s="793">
        <f t="shared" ref="C160:Q160" si="61">C16*(1-C$31/100)*C138</f>
        <v>4.8370440808951294</v>
      </c>
      <c r="D160" s="793">
        <f t="shared" si="61"/>
        <v>6.6540717819213677</v>
      </c>
      <c r="E160" s="793">
        <f t="shared" si="61"/>
        <v>10.853307562286584</v>
      </c>
      <c r="F160" s="793">
        <f t="shared" si="61"/>
        <v>20.317391756600486</v>
      </c>
      <c r="G160" s="793">
        <f t="shared" si="61"/>
        <v>10.853307562286584</v>
      </c>
      <c r="H160" s="793">
        <f t="shared" si="61"/>
        <v>15.28145704769951</v>
      </c>
      <c r="I160" s="793">
        <f t="shared" si="61"/>
        <v>0.60778522348804864</v>
      </c>
      <c r="J160" s="793">
        <f t="shared" si="61"/>
        <v>10.245522338798533</v>
      </c>
      <c r="K160" s="793">
        <f t="shared" si="61"/>
        <v>0.60778522348804864</v>
      </c>
      <c r="L160" s="793">
        <f t="shared" si="61"/>
        <v>19.042118849683842</v>
      </c>
      <c r="M160" s="793">
        <f t="shared" si="61"/>
        <v>29.527822775605546</v>
      </c>
      <c r="N160" s="793">
        <f t="shared" si="61"/>
        <v>76.063671469959885</v>
      </c>
      <c r="O160" s="793">
        <f t="shared" si="61"/>
        <v>19.757121591048918</v>
      </c>
      <c r="P160" s="793">
        <f t="shared" si="61"/>
        <v>172.43129214716853</v>
      </c>
      <c r="Q160" s="794">
        <f t="shared" si="61"/>
        <v>17.711393808739082</v>
      </c>
      <c r="R160" s="802">
        <f t="shared" si="55"/>
        <v>417.5772306102657</v>
      </c>
    </row>
    <row r="161" spans="1:18" ht="13.9" x14ac:dyDescent="0.25">
      <c r="A161" s="791">
        <v>2030</v>
      </c>
      <c r="B161" s="792">
        <f t="shared" si="51"/>
        <v>2.8703369401345253</v>
      </c>
      <c r="C161" s="793">
        <f t="shared" ref="C161:Q161" si="62">C17*(1-C$31/100)*C139</f>
        <v>4.9832238544002179</v>
      </c>
      <c r="D161" s="793">
        <f t="shared" si="62"/>
        <v>6.8425466335242948</v>
      </c>
      <c r="E161" s="793">
        <f t="shared" si="62"/>
        <v>11.435675220592209</v>
      </c>
      <c r="F161" s="793">
        <f t="shared" si="62"/>
        <v>21.407584012948618</v>
      </c>
      <c r="G161" s="793">
        <f t="shared" si="62"/>
        <v>11.435675220592209</v>
      </c>
      <c r="H161" s="793">
        <f t="shared" si="62"/>
        <v>16.101430710593831</v>
      </c>
      <c r="I161" s="793">
        <f t="shared" si="62"/>
        <v>0.64039781235316362</v>
      </c>
      <c r="J161" s="793">
        <f t="shared" si="62"/>
        <v>10.795277408239045</v>
      </c>
      <c r="K161" s="793">
        <f t="shared" si="62"/>
        <v>0.64039781235316362</v>
      </c>
      <c r="L161" s="793">
        <f t="shared" si="62"/>
        <v>19.879675606179418</v>
      </c>
      <c r="M161" s="793">
        <f t="shared" si="62"/>
        <v>33.246743792651102</v>
      </c>
      <c r="N161" s="793">
        <f t="shared" si="62"/>
        <v>85.643612009869244</v>
      </c>
      <c r="O161" s="793">
        <f t="shared" si="62"/>
        <v>21.439729398007149</v>
      </c>
      <c r="P161" s="793">
        <f t="shared" si="62"/>
        <v>194.11079215451562</v>
      </c>
      <c r="Q161" s="794">
        <f t="shared" si="62"/>
        <v>18.533100827479444</v>
      </c>
      <c r="R161" s="802">
        <f t="shared" si="55"/>
        <v>460.00619941443324</v>
      </c>
    </row>
    <row r="162" spans="1:18" ht="13.9" x14ac:dyDescent="0.25">
      <c r="A162" s="791">
        <v>2031</v>
      </c>
      <c r="B162" s="792">
        <f t="shared" si="51"/>
        <v>2.9556903134456949</v>
      </c>
      <c r="C162" s="793">
        <f t="shared" ref="C162:Q162" si="63">C18*(1-C$31/100)*C140</f>
        <v>5.1314067941765549</v>
      </c>
      <c r="D162" s="793">
        <f t="shared" si="63"/>
        <v>7.0331729520988322</v>
      </c>
      <c r="E162" s="793">
        <f t="shared" si="63"/>
        <v>12.073793783937484</v>
      </c>
      <c r="F162" s="793">
        <f t="shared" si="63"/>
        <v>22.602141963530965</v>
      </c>
      <c r="G162" s="793">
        <f t="shared" si="63"/>
        <v>12.073793783937484</v>
      </c>
      <c r="H162" s="793">
        <f t="shared" si="63"/>
        <v>16.999901647783975</v>
      </c>
      <c r="I162" s="793">
        <f t="shared" si="63"/>
        <v>0.67613245190049887</v>
      </c>
      <c r="J162" s="793">
        <f t="shared" si="63"/>
        <v>11.397661332036982</v>
      </c>
      <c r="K162" s="793">
        <f t="shared" si="63"/>
        <v>0.67613245190049887</v>
      </c>
      <c r="L162" s="793">
        <f t="shared" si="63"/>
        <v>20.77761640273803</v>
      </c>
      <c r="M162" s="793">
        <f t="shared" si="63"/>
        <v>37.562445403879963</v>
      </c>
      <c r="N162" s="793">
        <f t="shared" si="63"/>
        <v>96.760859360394775</v>
      </c>
      <c r="O162" s="793">
        <f t="shared" si="63"/>
        <v>23.340428644540012</v>
      </c>
      <c r="P162" s="793">
        <f t="shared" si="63"/>
        <v>218.79802005061597</v>
      </c>
      <c r="Q162" s="794">
        <f t="shared" si="63"/>
        <v>19.422601932676791</v>
      </c>
      <c r="R162" s="802">
        <f t="shared" si="55"/>
        <v>508.28179926959444</v>
      </c>
    </row>
    <row r="163" spans="1:18" ht="13.9" x14ac:dyDescent="0.25">
      <c r="A163" s="791">
        <v>2032</v>
      </c>
      <c r="B163" s="792">
        <f t="shared" si="51"/>
        <v>3.0423602175614493</v>
      </c>
      <c r="C163" s="793">
        <f t="shared" ref="C163:Q163" si="64">C19*(1-C$31/100)*C141</f>
        <v>5.2818753777108496</v>
      </c>
      <c r="D163" s="793">
        <f t="shared" si="64"/>
        <v>7.2262371445860456</v>
      </c>
      <c r="E163" s="793">
        <f t="shared" si="64"/>
        <v>12.775666620680685</v>
      </c>
      <c r="F163" s="793">
        <f t="shared" si="64"/>
        <v>23.916047913914237</v>
      </c>
      <c r="G163" s="793">
        <f t="shared" si="64"/>
        <v>12.775666620680685</v>
      </c>
      <c r="H163" s="793">
        <f t="shared" si="64"/>
        <v>17.988138601918401</v>
      </c>
      <c r="I163" s="793">
        <f t="shared" si="64"/>
        <v>0.71543733075811811</v>
      </c>
      <c r="J163" s="793">
        <f t="shared" si="64"/>
        <v>12.060229289922566</v>
      </c>
      <c r="K163" s="793">
        <f t="shared" si="64"/>
        <v>0.71543733075811811</v>
      </c>
      <c r="L163" s="793">
        <f t="shared" si="64"/>
        <v>21.744531869002685</v>
      </c>
      <c r="M163" s="793">
        <f t="shared" si="64"/>
        <v>42.561882211227726</v>
      </c>
      <c r="N163" s="793">
        <f t="shared" si="64"/>
        <v>109.63940857612262</v>
      </c>
      <c r="O163" s="793">
        <f t="shared" si="64"/>
        <v>25.487778603566241</v>
      </c>
      <c r="P163" s="793">
        <f t="shared" si="64"/>
        <v>246.85447559108468</v>
      </c>
      <c r="Q163" s="794">
        <f t="shared" si="64"/>
        <v>20.388045316784972</v>
      </c>
      <c r="R163" s="802">
        <f t="shared" si="55"/>
        <v>563.17321861628011</v>
      </c>
    </row>
    <row r="164" spans="1:18" ht="13.9" x14ac:dyDescent="0.25">
      <c r="A164" s="791">
        <v>2033</v>
      </c>
      <c r="B164" s="792">
        <f t="shared" si="51"/>
        <v>3.1305271019881551</v>
      </c>
      <c r="C164" s="793">
        <f t="shared" ref="C164:Q164" si="65">C20*(1-C$31/100)*C142</f>
        <v>5.4349428853961035</v>
      </c>
      <c r="D164" s="793">
        <f t="shared" si="65"/>
        <v>7.4220551458239887</v>
      </c>
      <c r="E164" s="793">
        <f t="shared" si="65"/>
        <v>13.55018511987044</v>
      </c>
      <c r="F164" s="793">
        <f t="shared" si="65"/>
        <v>25.36594654439746</v>
      </c>
      <c r="G164" s="793">
        <f t="shared" si="65"/>
        <v>13.55018511987044</v>
      </c>
      <c r="H164" s="793">
        <f t="shared" si="65"/>
        <v>19.078660648777579</v>
      </c>
      <c r="I164" s="793">
        <f t="shared" si="65"/>
        <v>0.75881036671274449</v>
      </c>
      <c r="J164" s="793">
        <f t="shared" si="65"/>
        <v>12.791374753157694</v>
      </c>
      <c r="K164" s="793">
        <f t="shared" si="65"/>
        <v>0.75881036671274449</v>
      </c>
      <c r="L164" s="793">
        <f t="shared" si="65"/>
        <v>22.789957488367481</v>
      </c>
      <c r="M164" s="793">
        <f t="shared" si="65"/>
        <v>48.341797423945842</v>
      </c>
      <c r="N164" s="793">
        <f t="shared" si="65"/>
        <v>124.52847016408447</v>
      </c>
      <c r="O164" s="793">
        <f t="shared" si="65"/>
        <v>27.91323614151651</v>
      </c>
      <c r="P164" s="793">
        <f t="shared" si="65"/>
        <v>278.67539210798731</v>
      </c>
      <c r="Q164" s="794">
        <f t="shared" si="65"/>
        <v>21.43833952594769</v>
      </c>
      <c r="R164" s="802">
        <f t="shared" si="55"/>
        <v>625.52869090455658</v>
      </c>
    </row>
    <row r="165" spans="1:18" ht="13.9" x14ac:dyDescent="0.25">
      <c r="A165" s="791">
        <v>2034</v>
      </c>
      <c r="B165" s="792">
        <f t="shared" si="51"/>
        <v>3.2203905566316871</v>
      </c>
      <c r="C165" s="793">
        <f t="shared" ref="C165:Q165" si="66">C21*(1-C$31/100)*C143</f>
        <v>5.5909558274855691</v>
      </c>
      <c r="D165" s="793">
        <f t="shared" si="66"/>
        <v>7.6209746213170142</v>
      </c>
      <c r="E165" s="793">
        <f t="shared" si="66"/>
        <v>14.40719985107358</v>
      </c>
      <c r="F165" s="793">
        <f t="shared" si="66"/>
        <v>26.970278121209741</v>
      </c>
      <c r="G165" s="793">
        <f t="shared" si="66"/>
        <v>14.40719985107358</v>
      </c>
      <c r="H165" s="793">
        <f t="shared" si="66"/>
        <v>20.2853373903116</v>
      </c>
      <c r="I165" s="793">
        <f t="shared" si="66"/>
        <v>0.80680319166012027</v>
      </c>
      <c r="J165" s="793">
        <f t="shared" si="66"/>
        <v>13.600396659413459</v>
      </c>
      <c r="K165" s="793">
        <f t="shared" si="66"/>
        <v>0.80680319166012027</v>
      </c>
      <c r="L165" s="793">
        <f t="shared" si="66"/>
        <v>23.92444866814823</v>
      </c>
      <c r="M165" s="793">
        <f t="shared" si="66"/>
        <v>55.009518360827144</v>
      </c>
      <c r="N165" s="793">
        <f t="shared" si="66"/>
        <v>141.70451929749069</v>
      </c>
      <c r="O165" s="793">
        <f t="shared" si="66"/>
        <v>30.65136852636596</v>
      </c>
      <c r="P165" s="793">
        <f t="shared" si="66"/>
        <v>314.69201967675076</v>
      </c>
      <c r="Q165" s="794">
        <f t="shared" si="66"/>
        <v>22.583204922504731</v>
      </c>
      <c r="R165" s="802">
        <f t="shared" si="55"/>
        <v>696.28141871392393</v>
      </c>
    </row>
    <row r="166" spans="1:18" ht="13.9" x14ac:dyDescent="0.25">
      <c r="A166" s="791">
        <v>2035</v>
      </c>
      <c r="B166" s="792">
        <f t="shared" si="51"/>
        <v>3.3121707797799722</v>
      </c>
      <c r="C166" s="793">
        <f t="shared" ref="C166:Q166" si="67">C22*(1-C$31/100)*C144</f>
        <v>5.7502964926735638</v>
      </c>
      <c r="D166" s="793">
        <f t="shared" si="67"/>
        <v>7.8233772746692569</v>
      </c>
      <c r="E166" s="793">
        <f t="shared" si="67"/>
        <v>15.357595349591719</v>
      </c>
      <c r="F166" s="793">
        <f t="shared" si="67"/>
        <v>28.749418494435695</v>
      </c>
      <c r="G166" s="793">
        <f t="shared" si="67"/>
        <v>15.357595349591719</v>
      </c>
      <c r="H166" s="793">
        <f t="shared" si="67"/>
        <v>21.623494252225139</v>
      </c>
      <c r="I166" s="793">
        <f t="shared" si="67"/>
        <v>0.86002533957713612</v>
      </c>
      <c r="J166" s="793">
        <f t="shared" si="67"/>
        <v>14.497570010014581</v>
      </c>
      <c r="K166" s="793">
        <f t="shared" si="67"/>
        <v>0.86002533957713612</v>
      </c>
      <c r="L166" s="793">
        <f t="shared" si="67"/>
        <v>25.159659602680428</v>
      </c>
      <c r="M166" s="793">
        <f t="shared" si="67"/>
        <v>62.683793039885742</v>
      </c>
      <c r="N166" s="793">
        <f t="shared" si="67"/>
        <v>161.47345087074564</v>
      </c>
      <c r="O166" s="793">
        <f t="shared" si="67"/>
        <v>33.740076194202445</v>
      </c>
      <c r="P166" s="793">
        <f t="shared" si="67"/>
        <v>355.37400693167842</v>
      </c>
      <c r="Q166" s="794">
        <f t="shared" si="67"/>
        <v>23.833227371034265</v>
      </c>
      <c r="R166" s="802">
        <f t="shared" si="55"/>
        <v>776.45578269236285</v>
      </c>
    </row>
    <row r="167" spans="1:18" ht="13.9" x14ac:dyDescent="0.25">
      <c r="A167" s="791">
        <v>2036</v>
      </c>
      <c r="B167" s="792">
        <f t="shared" si="51"/>
        <v>3.4061101177470152</v>
      </c>
      <c r="C167" s="793">
        <f t="shared" ref="C167:Q167" si="68">C23*(1-C$31/100)*C145</f>
        <v>5.9133856210885689</v>
      </c>
      <c r="D167" s="793">
        <f t="shared" si="68"/>
        <v>8.0296812619578581</v>
      </c>
      <c r="E167" s="793">
        <f t="shared" si="68"/>
        <v>16.413368611436542</v>
      </c>
      <c r="F167" s="793">
        <f t="shared" si="68"/>
        <v>30.72582604060921</v>
      </c>
      <c r="G167" s="793">
        <f t="shared" si="68"/>
        <v>16.413368611436542</v>
      </c>
      <c r="H167" s="793">
        <f t="shared" si="68"/>
        <v>23.110023004902654</v>
      </c>
      <c r="I167" s="793">
        <f t="shared" si="68"/>
        <v>0.91914864224044623</v>
      </c>
      <c r="J167" s="793">
        <f t="shared" si="68"/>
        <v>15.494219969196095</v>
      </c>
      <c r="K167" s="793">
        <f t="shared" si="68"/>
        <v>0.91914864224044623</v>
      </c>
      <c r="L167" s="793">
        <f t="shared" si="68"/>
        <v>26.508426016901115</v>
      </c>
      <c r="M167" s="793">
        <f t="shared" si="68"/>
        <v>71.495668824524003</v>
      </c>
      <c r="N167" s="793">
        <f t="shared" si="68"/>
        <v>184.17284289197377</v>
      </c>
      <c r="O167" s="793">
        <f t="shared" si="68"/>
        <v>37.220825687645068</v>
      </c>
      <c r="P167" s="793">
        <f t="shared" si="68"/>
        <v>401.23188348461144</v>
      </c>
      <c r="Q167" s="794">
        <f t="shared" si="68"/>
        <v>25.199914191986853</v>
      </c>
      <c r="R167" s="802">
        <f t="shared" si="55"/>
        <v>867.17384162049768</v>
      </c>
    </row>
    <row r="168" spans="1:18" ht="13.9" x14ac:dyDescent="0.25">
      <c r="A168" s="791">
        <v>2037</v>
      </c>
      <c r="B168" s="792">
        <f t="shared" si="51"/>
        <v>3.5024746777780376</v>
      </c>
      <c r="C168" s="793">
        <f t="shared" ref="C168:Q168" si="69">C24*(1-C$31/100)*C146</f>
        <v>6.0806852044757607</v>
      </c>
      <c r="D168" s="793">
        <f t="shared" si="69"/>
        <v>8.2403437153150385</v>
      </c>
      <c r="E168" s="793">
        <f t="shared" si="69"/>
        <v>17.587711382180384</v>
      </c>
      <c r="F168" s="793">
        <f t="shared" si="69"/>
        <v>32.924195707441683</v>
      </c>
      <c r="G168" s="793">
        <f t="shared" si="69"/>
        <v>17.587711382180384</v>
      </c>
      <c r="H168" s="793">
        <f t="shared" si="69"/>
        <v>24.763497626109977</v>
      </c>
      <c r="I168" s="793">
        <f t="shared" si="69"/>
        <v>0.98491183740210142</v>
      </c>
      <c r="J168" s="793">
        <f t="shared" si="69"/>
        <v>16.602799544778282</v>
      </c>
      <c r="K168" s="793">
        <f t="shared" si="69"/>
        <v>0.98491183740210142</v>
      </c>
      <c r="L168" s="793">
        <f t="shared" si="69"/>
        <v>27.984851877709779</v>
      </c>
      <c r="M168" s="793">
        <f t="shared" si="69"/>
        <v>81.589414092270388</v>
      </c>
      <c r="N168" s="793">
        <f t="shared" si="69"/>
        <v>210.17433070168849</v>
      </c>
      <c r="O168" s="793">
        <f t="shared" si="69"/>
        <v>41.138892978835599</v>
      </c>
      <c r="P168" s="793">
        <f t="shared" si="69"/>
        <v>452.81964489626398</v>
      </c>
      <c r="Q168" s="794">
        <f t="shared" si="69"/>
        <v>26.695752426853311</v>
      </c>
      <c r="R168" s="802">
        <f t="shared" si="55"/>
        <v>969.6621298886854</v>
      </c>
    </row>
    <row r="169" spans="1:18" ht="13.9" x14ac:dyDescent="0.25">
      <c r="A169" s="791">
        <v>2038</v>
      </c>
      <c r="B169" s="792">
        <f t="shared" si="51"/>
        <v>3.601556015810802</v>
      </c>
      <c r="C169" s="793">
        <f t="shared" ref="C169:Q169" si="70">C25*(1-C$31/100)*C147</f>
        <v>6.2527014163381978</v>
      </c>
      <c r="D169" s="793">
        <f t="shared" si="70"/>
        <v>8.4558633779819825</v>
      </c>
      <c r="E169" s="793">
        <f t="shared" si="70"/>
        <v>18.895096323551979</v>
      </c>
      <c r="F169" s="793">
        <f t="shared" si="70"/>
        <v>35.371620317689299</v>
      </c>
      <c r="G169" s="793">
        <f t="shared" si="70"/>
        <v>18.895096323551979</v>
      </c>
      <c r="H169" s="793">
        <f t="shared" si="70"/>
        <v>26.604295623561185</v>
      </c>
      <c r="I169" s="793">
        <f t="shared" si="70"/>
        <v>1.0581253941189106</v>
      </c>
      <c r="J169" s="793">
        <f t="shared" si="70"/>
        <v>17.836970929433065</v>
      </c>
      <c r="K169" s="793">
        <f t="shared" si="70"/>
        <v>1.0581253941189106</v>
      </c>
      <c r="L169" s="793">
        <f t="shared" si="70"/>
        <v>29.604400160149599</v>
      </c>
      <c r="M169" s="793">
        <f t="shared" si="70"/>
        <v>93.123483889303984</v>
      </c>
      <c r="N169" s="793">
        <f t="shared" si="70"/>
        <v>239.88609449884703</v>
      </c>
      <c r="O169" s="793">
        <f t="shared" si="70"/>
        <v>45.543617389150256</v>
      </c>
      <c r="P169" s="793">
        <f t="shared" si="70"/>
        <v>499.06794736842085</v>
      </c>
      <c r="Q169" s="794">
        <f t="shared" si="70"/>
        <v>28.334269458698024</v>
      </c>
      <c r="R169" s="802">
        <f t="shared" si="55"/>
        <v>1073.5892638807259</v>
      </c>
    </row>
    <row r="170" spans="1:18" ht="13.9" x14ac:dyDescent="0.25">
      <c r="A170" s="791">
        <v>2039</v>
      </c>
      <c r="B170" s="792">
        <f t="shared" si="51"/>
        <v>3.7036729006836566</v>
      </c>
      <c r="C170" s="793">
        <f t="shared" ref="C170:Q170" si="71">C26*(1-C$31/100)*C148</f>
        <v>6.4299876747980154</v>
      </c>
      <c r="D170" s="793">
        <f t="shared" si="71"/>
        <v>8.6767833530913911</v>
      </c>
      <c r="E170" s="793">
        <f t="shared" si="71"/>
        <v>20.351367141407792</v>
      </c>
      <c r="F170" s="793">
        <f t="shared" si="71"/>
        <v>38.097759288715388</v>
      </c>
      <c r="G170" s="793">
        <f t="shared" si="71"/>
        <v>20.351367141407792</v>
      </c>
      <c r="H170" s="793">
        <f t="shared" si="71"/>
        <v>28.654724935102173</v>
      </c>
      <c r="I170" s="793">
        <f t="shared" si="71"/>
        <v>1.1396765599188361</v>
      </c>
      <c r="J170" s="793">
        <f t="shared" si="71"/>
        <v>19.211690581488956</v>
      </c>
      <c r="K170" s="793">
        <f t="shared" si="71"/>
        <v>1.1396765599188361</v>
      </c>
      <c r="L170" s="793">
        <f t="shared" si="71"/>
        <v>31.383987755203584</v>
      </c>
      <c r="M170" s="793">
        <f t="shared" si="71"/>
        <v>106.2715305311922</v>
      </c>
      <c r="N170" s="793">
        <f t="shared" si="71"/>
        <v>273.75546264835111</v>
      </c>
      <c r="O170" s="793">
        <f t="shared" si="71"/>
        <v>50.488666317217366</v>
      </c>
      <c r="P170" s="793">
        <f t="shared" si="71"/>
        <v>508.94863157894719</v>
      </c>
      <c r="Q170" s="794">
        <f t="shared" si="71"/>
        <v>30.130096031781992</v>
      </c>
      <c r="R170" s="802">
        <f t="shared" si="55"/>
        <v>1148.7350809992263</v>
      </c>
    </row>
    <row r="171" spans="1:18" ht="13.9" x14ac:dyDescent="0.25">
      <c r="A171" s="791">
        <v>2040</v>
      </c>
      <c r="B171" s="792">
        <f t="shared" si="51"/>
        <v>3.8091731563764712</v>
      </c>
      <c r="C171" s="793">
        <f t="shared" ref="C171:Q171" si="72">C27*(1-C$31/100)*C149</f>
        <v>6.613147840931374</v>
      </c>
      <c r="D171" s="793">
        <f t="shared" si="72"/>
        <v>8.9036939684295842</v>
      </c>
      <c r="E171" s="793">
        <f t="shared" si="72"/>
        <v>21.973832758475663</v>
      </c>
      <c r="F171" s="793">
        <f t="shared" si="72"/>
        <v>41.135014923866443</v>
      </c>
      <c r="G171" s="793">
        <f t="shared" si="72"/>
        <v>21.973832758475663</v>
      </c>
      <c r="H171" s="793">
        <f t="shared" si="72"/>
        <v>30.939156523933736</v>
      </c>
      <c r="I171" s="793">
        <f t="shared" si="72"/>
        <v>1.2305346344746368</v>
      </c>
      <c r="J171" s="793">
        <f t="shared" si="72"/>
        <v>20.743298124001026</v>
      </c>
      <c r="K171" s="793">
        <f t="shared" si="72"/>
        <v>1.2305346344746368</v>
      </c>
      <c r="L171" s="793">
        <f t="shared" si="72"/>
        <v>33.342084605759503</v>
      </c>
      <c r="M171" s="793">
        <f t="shared" si="72"/>
        <v>121.22346010755972</v>
      </c>
      <c r="N171" s="793">
        <f t="shared" si="72"/>
        <v>312.27163323707384</v>
      </c>
      <c r="O171" s="793">
        <f t="shared" si="72"/>
        <v>56.032310986278453</v>
      </c>
      <c r="P171" s="793">
        <f t="shared" si="72"/>
        <v>518.82931578947353</v>
      </c>
      <c r="Q171" s="794">
        <f t="shared" si="72"/>
        <v>32.099031713893822</v>
      </c>
      <c r="R171" s="802">
        <f t="shared" si="55"/>
        <v>1232.3500557634782</v>
      </c>
    </row>
    <row r="172" spans="1:18" ht="14.45" thickBot="1" x14ac:dyDescent="0.3">
      <c r="A172" s="795">
        <v>2041</v>
      </c>
      <c r="B172" s="796">
        <f t="shared" si="51"/>
        <v>3.9184355838664078</v>
      </c>
      <c r="C172" s="797">
        <f t="shared" ref="C172:Q172" si="73">C28*(1-C$31/100)*C150</f>
        <v>6.8028395553236249</v>
      </c>
      <c r="D172" s="797">
        <f t="shared" si="73"/>
        <v>9.1372357594233868</v>
      </c>
      <c r="E172" s="797">
        <f t="shared" si="73"/>
        <v>23.781365615040183</v>
      </c>
      <c r="F172" s="797">
        <f t="shared" si="73"/>
        <v>44.518716431355216</v>
      </c>
      <c r="G172" s="797">
        <f t="shared" si="73"/>
        <v>23.781365615040183</v>
      </c>
      <c r="H172" s="797">
        <f t="shared" si="73"/>
        <v>33.484162785976579</v>
      </c>
      <c r="I172" s="797">
        <f t="shared" si="73"/>
        <v>1.3317564744422499</v>
      </c>
      <c r="J172" s="797">
        <f t="shared" si="73"/>
        <v>22.449609140597929</v>
      </c>
      <c r="K172" s="797">
        <f t="shared" si="73"/>
        <v>1.3317564744422499</v>
      </c>
      <c r="L172" s="797">
        <f t="shared" si="73"/>
        <v>35.498817157063343</v>
      </c>
      <c r="M172" s="797">
        <f t="shared" si="73"/>
        <v>135.97784090909093</v>
      </c>
      <c r="N172" s="797">
        <f t="shared" si="73"/>
        <v>350.2789181818182</v>
      </c>
      <c r="O172" s="797">
        <f t="shared" si="73"/>
        <v>62.237713421397345</v>
      </c>
      <c r="P172" s="797">
        <f t="shared" si="73"/>
        <v>528.71</v>
      </c>
      <c r="Q172" s="798">
        <f t="shared" si="73"/>
        <v>34.258112844904538</v>
      </c>
      <c r="R172" s="804">
        <f t="shared" si="55"/>
        <v>1317.4986459497825</v>
      </c>
    </row>
    <row r="173" spans="1:18" ht="13.9" x14ac:dyDescent="0.25">
      <c r="A173" s="805"/>
      <c r="B173" s="806"/>
      <c r="C173" s="806"/>
      <c r="D173" s="806"/>
      <c r="E173" s="806"/>
      <c r="F173" s="806"/>
      <c r="G173" s="806"/>
      <c r="H173" s="806"/>
      <c r="I173" s="806"/>
      <c r="J173" s="806"/>
      <c r="K173" s="806"/>
      <c r="L173" s="806"/>
      <c r="M173" s="806"/>
      <c r="N173" s="806"/>
      <c r="O173" s="806"/>
      <c r="P173" s="806"/>
      <c r="Q173" s="806"/>
    </row>
    <row r="174" spans="1:18" ht="15.75" thickBot="1" x14ac:dyDescent="0.3">
      <c r="A174" s="902" t="s">
        <v>627</v>
      </c>
      <c r="B174" s="902"/>
      <c r="C174" s="902"/>
      <c r="D174" s="902"/>
      <c r="E174" s="902"/>
      <c r="F174" s="902"/>
      <c r="G174" s="902"/>
      <c r="H174" s="902"/>
      <c r="I174" s="902"/>
      <c r="J174" s="902"/>
      <c r="K174" s="902"/>
      <c r="L174" s="902"/>
      <c r="M174" s="902"/>
      <c r="N174" s="902"/>
      <c r="O174" s="902"/>
      <c r="P174" s="902"/>
      <c r="Q174" s="902"/>
      <c r="R174" s="732" t="s">
        <v>214</v>
      </c>
    </row>
    <row r="175" spans="1:18" ht="13.9" x14ac:dyDescent="0.25">
      <c r="A175" s="787">
        <v>2022</v>
      </c>
      <c r="B175" s="788">
        <f t="shared" ref="B175:B194" si="74">B9*B$31/100*B131</f>
        <v>0.82054932951693105</v>
      </c>
      <c r="C175" s="789">
        <f t="shared" ref="C175:J175" si="75">C9*C$31/100*C131</f>
        <v>1.4245648081891165</v>
      </c>
      <c r="D175" s="789">
        <f t="shared" si="75"/>
        <v>1.9884600036360505</v>
      </c>
      <c r="E175" s="789">
        <f t="shared" si="75"/>
        <v>1.489959835676824</v>
      </c>
      <c r="F175" s="789">
        <f t="shared" si="75"/>
        <v>2.7892048123870148</v>
      </c>
      <c r="G175" s="789">
        <f t="shared" si="75"/>
        <v>1.489959835676824</v>
      </c>
      <c r="H175" s="789">
        <f t="shared" si="75"/>
        <v>2.0978634486329684</v>
      </c>
      <c r="I175" s="789">
        <f t="shared" si="75"/>
        <v>8.3437750797902138E-2</v>
      </c>
      <c r="J175" s="789">
        <f t="shared" si="75"/>
        <v>1.4065220848789219</v>
      </c>
      <c r="K175" s="789">
        <f t="shared" ref="K175:Q175" si="76">K9*K$31/100*K131</f>
        <v>8.3437750797902138E-2</v>
      </c>
      <c r="L175" s="789">
        <f t="shared" si="76"/>
        <v>3.1424163474515141</v>
      </c>
      <c r="M175" s="789">
        <f t="shared" si="76"/>
        <v>1.8076366573925902</v>
      </c>
      <c r="N175" s="789">
        <f t="shared" si="76"/>
        <v>4.6564720294433117</v>
      </c>
      <c r="O175" s="789">
        <f t="shared" si="76"/>
        <v>1.5085399298384545</v>
      </c>
      <c r="P175" s="789">
        <f t="shared" si="76"/>
        <v>7.9756024979824662</v>
      </c>
      <c r="Q175" s="790">
        <f t="shared" si="76"/>
        <v>1.1574876628915303</v>
      </c>
      <c r="R175" s="800">
        <f>SUM(B175:Q175)</f>
        <v>33.922114785190324</v>
      </c>
    </row>
    <row r="176" spans="1:18" ht="13.9" x14ac:dyDescent="0.25">
      <c r="A176" s="791">
        <v>2023</v>
      </c>
      <c r="B176" s="792">
        <f t="shared" si="74"/>
        <v>0.84993527929863766</v>
      </c>
      <c r="C176" s="793">
        <f t="shared" ref="C176:Q176" si="77">C10*C$31/100*C132</f>
        <v>1.4755820821156904</v>
      </c>
      <c r="D176" s="793">
        <f t="shared" si="77"/>
        <v>2.0548023230326113</v>
      </c>
      <c r="E176" s="793">
        <f t="shared" si="77"/>
        <v>1.557571064229655</v>
      </c>
      <c r="F176" s="793">
        <f t="shared" si="77"/>
        <v>2.9157730322379143</v>
      </c>
      <c r="G176" s="793">
        <f t="shared" si="77"/>
        <v>1.557571064229655</v>
      </c>
      <c r="H176" s="793">
        <f t="shared" si="77"/>
        <v>2.1930600584353539</v>
      </c>
      <c r="I176" s="793">
        <f t="shared" si="77"/>
        <v>8.7223979596860665E-2</v>
      </c>
      <c r="J176" s="793">
        <f t="shared" si="77"/>
        <v>1.4703470846327942</v>
      </c>
      <c r="K176" s="793">
        <f t="shared" si="77"/>
        <v>8.7223979596860665E-2</v>
      </c>
      <c r="L176" s="793">
        <f t="shared" si="77"/>
        <v>3.2719575551203501</v>
      </c>
      <c r="M176" s="793">
        <f t="shared" si="77"/>
        <v>1.9686712795337948</v>
      </c>
      <c r="N176" s="793">
        <f t="shared" si="77"/>
        <v>5.0712972160790555</v>
      </c>
      <c r="O176" s="793">
        <f t="shared" si="77"/>
        <v>1.6015475905125267</v>
      </c>
      <c r="P176" s="793">
        <f t="shared" si="77"/>
        <v>8.8013754355067544</v>
      </c>
      <c r="Q176" s="794">
        <f t="shared" si="77"/>
        <v>1.2028136502845743</v>
      </c>
      <c r="R176" s="802">
        <f t="shared" ref="R176:R194" si="78">SUM(B176:Q176)</f>
        <v>36.166752674443089</v>
      </c>
    </row>
    <row r="177" spans="1:18" ht="13.9" x14ac:dyDescent="0.25">
      <c r="A177" s="791">
        <v>2024</v>
      </c>
      <c r="B177" s="792">
        <f t="shared" si="74"/>
        <v>0.87947220871219489</v>
      </c>
      <c r="C177" s="793">
        <f t="shared" ref="C177:Q177" si="79">C11*C$31/100*C133</f>
        <v>1.5268614734586718</v>
      </c>
      <c r="D177" s="793">
        <f t="shared" si="79"/>
        <v>2.1214439684291824</v>
      </c>
      <c r="E177" s="793">
        <f t="shared" si="79"/>
        <v>1.6288654518667491</v>
      </c>
      <c r="F177" s="793">
        <f t="shared" si="79"/>
        <v>3.049236125894554</v>
      </c>
      <c r="G177" s="793">
        <f t="shared" si="79"/>
        <v>1.6288654518667491</v>
      </c>
      <c r="H177" s="793">
        <f t="shared" si="79"/>
        <v>2.2934425562283822</v>
      </c>
      <c r="I177" s="793">
        <f t="shared" si="79"/>
        <v>9.1216465304537919E-2</v>
      </c>
      <c r="J177" s="793">
        <f t="shared" si="79"/>
        <v>1.5376489865622107</v>
      </c>
      <c r="K177" s="793">
        <f t="shared" si="79"/>
        <v>9.1216465304537919E-2</v>
      </c>
      <c r="L177" s="793">
        <f t="shared" si="79"/>
        <v>3.4061426425046752</v>
      </c>
      <c r="M177" s="793">
        <f t="shared" si="79"/>
        <v>2.1548619110566314</v>
      </c>
      <c r="N177" s="793">
        <f t="shared" si="79"/>
        <v>5.5509242828818826</v>
      </c>
      <c r="O177" s="793">
        <f t="shared" si="79"/>
        <v>1.7048662604853677</v>
      </c>
      <c r="P177" s="793">
        <f t="shared" si="79"/>
        <v>9.7507541814625203</v>
      </c>
      <c r="Q177" s="794">
        <f t="shared" si="79"/>
        <v>1.2505892265022587</v>
      </c>
      <c r="R177" s="802">
        <f t="shared" si="78"/>
        <v>38.666407658521102</v>
      </c>
    </row>
    <row r="178" spans="1:18" ht="13.9" x14ac:dyDescent="0.25">
      <c r="A178" s="791">
        <v>2025</v>
      </c>
      <c r="B178" s="792">
        <f t="shared" si="74"/>
        <v>0.90918678713252543</v>
      </c>
      <c r="C178" s="793">
        <f t="shared" ref="C178:Q178" si="80">C12*C$31/100*C134</f>
        <v>1.57844928321619</v>
      </c>
      <c r="D178" s="793">
        <f t="shared" si="80"/>
        <v>2.1884341606068376</v>
      </c>
      <c r="E178" s="793">
        <f t="shared" si="80"/>
        <v>1.7045083334879936</v>
      </c>
      <c r="F178" s="793">
        <f t="shared" si="80"/>
        <v>3.1908396002895243</v>
      </c>
      <c r="G178" s="793">
        <f t="shared" si="80"/>
        <v>1.7045083334879936</v>
      </c>
      <c r="H178" s="793">
        <f t="shared" si="80"/>
        <v>2.399947733551095</v>
      </c>
      <c r="I178" s="793">
        <f t="shared" si="80"/>
        <v>9.5452466675327627E-2</v>
      </c>
      <c r="J178" s="793">
        <f t="shared" si="80"/>
        <v>1.609055866812666</v>
      </c>
      <c r="K178" s="793">
        <f t="shared" si="80"/>
        <v>9.5452466675327627E-2</v>
      </c>
      <c r="L178" s="793">
        <f t="shared" si="80"/>
        <v>3.5458010423925606</v>
      </c>
      <c r="M178" s="793">
        <f t="shared" si="80"/>
        <v>2.3708386884352546</v>
      </c>
      <c r="N178" s="793">
        <f t="shared" si="80"/>
        <v>6.1072804614092151</v>
      </c>
      <c r="O178" s="793">
        <f t="shared" si="80"/>
        <v>1.8201574725804497</v>
      </c>
      <c r="P178" s="793">
        <f t="shared" si="80"/>
        <v>10.841681354102295</v>
      </c>
      <c r="Q178" s="794">
        <f t="shared" si="80"/>
        <v>1.3011699738405447</v>
      </c>
      <c r="R178" s="802">
        <f t="shared" si="78"/>
        <v>41.462764024695801</v>
      </c>
    </row>
    <row r="179" spans="1:18" ht="13.9" x14ac:dyDescent="0.25">
      <c r="A179" s="791">
        <v>2026</v>
      </c>
      <c r="B179" s="792">
        <f t="shared" si="74"/>
        <v>0.93910930221508615</v>
      </c>
      <c r="C179" s="793">
        <f t="shared" ref="C179:Q179" si="81">C13*C$31/100*C135</f>
        <v>1.6303980941234135</v>
      </c>
      <c r="D179" s="793">
        <f t="shared" si="81"/>
        <v>2.2558283512555013</v>
      </c>
      <c r="E179" s="793">
        <f t="shared" si="81"/>
        <v>1.7852572856619229</v>
      </c>
      <c r="F179" s="793">
        <f t="shared" si="81"/>
        <v>3.3420016387591196</v>
      </c>
      <c r="G179" s="793">
        <f t="shared" si="81"/>
        <v>1.7852572856619229</v>
      </c>
      <c r="H179" s="793">
        <f t="shared" si="81"/>
        <v>2.5136422582119877</v>
      </c>
      <c r="I179" s="793">
        <f t="shared" si="81"/>
        <v>9.997440799706768E-2</v>
      </c>
      <c r="J179" s="793">
        <f t="shared" si="81"/>
        <v>1.6852828776648552</v>
      </c>
      <c r="K179" s="793">
        <f t="shared" si="81"/>
        <v>9.997440799706768E-2</v>
      </c>
      <c r="L179" s="793">
        <f t="shared" si="81"/>
        <v>3.6918759280823616</v>
      </c>
      <c r="M179" s="793">
        <f t="shared" si="81"/>
        <v>2.6218853803247795</v>
      </c>
      <c r="N179" s="793">
        <f t="shared" si="81"/>
        <v>6.7539767397166308</v>
      </c>
      <c r="O179" s="793">
        <f t="shared" si="81"/>
        <v>1.9492890066367341</v>
      </c>
      <c r="P179" s="793">
        <f t="shared" si="81"/>
        <v>12.094112038104303</v>
      </c>
      <c r="Q179" s="794">
        <f t="shared" si="81"/>
        <v>1.354951357148882</v>
      </c>
      <c r="R179" s="802">
        <f t="shared" si="78"/>
        <v>44.602816359561636</v>
      </c>
    </row>
    <row r="180" spans="1:18" ht="13.9" x14ac:dyDescent="0.25">
      <c r="A180" s="791">
        <v>2027</v>
      </c>
      <c r="B180" s="792">
        <f t="shared" si="74"/>
        <v>0.96927401233070554</v>
      </c>
      <c r="C180" s="793">
        <f t="shared" ref="C180:Q180" si="82">C14*C$31/100*C136</f>
        <v>1.6827673825185863</v>
      </c>
      <c r="D180" s="793">
        <f t="shared" si="82"/>
        <v>2.3236887904965768</v>
      </c>
      <c r="E180" s="793">
        <f t="shared" si="82"/>
        <v>1.8719713013805317</v>
      </c>
      <c r="F180" s="793">
        <f t="shared" si="82"/>
        <v>3.5043302761843553</v>
      </c>
      <c r="G180" s="793">
        <f t="shared" si="82"/>
        <v>1.8719713013805317</v>
      </c>
      <c r="H180" s="793">
        <f t="shared" si="82"/>
        <v>2.6357355923437882</v>
      </c>
      <c r="I180" s="793">
        <f t="shared" si="82"/>
        <v>0.10483039287730975</v>
      </c>
      <c r="J180" s="793">
        <f t="shared" si="82"/>
        <v>1.7671409085032219</v>
      </c>
      <c r="K180" s="793">
        <f t="shared" si="82"/>
        <v>0.10483039287730975</v>
      </c>
      <c r="L180" s="793">
        <f t="shared" si="82"/>
        <v>3.8454354073881443</v>
      </c>
      <c r="M180" s="793">
        <f t="shared" si="82"/>
        <v>2.9140055471017914</v>
      </c>
      <c r="N180" s="793">
        <f t="shared" si="82"/>
        <v>7.506478289334213</v>
      </c>
      <c r="O180" s="793">
        <f t="shared" si="82"/>
        <v>2.0943533206096521</v>
      </c>
      <c r="P180" s="793">
        <f t="shared" si="82"/>
        <v>13.53017675417934</v>
      </c>
      <c r="Q180" s="794">
        <f t="shared" si="82"/>
        <v>1.412371953520893</v>
      </c>
      <c r="R180" s="802">
        <f t="shared" si="78"/>
        <v>48.13936162302695</v>
      </c>
    </row>
    <row r="181" spans="1:18" ht="13.9" x14ac:dyDescent="0.25">
      <c r="A181" s="791">
        <v>2028</v>
      </c>
      <c r="B181" s="792">
        <f t="shared" si="74"/>
        <v>0.99971952070420567</v>
      </c>
      <c r="C181" s="793">
        <f t="shared" ref="C181:Q181" si="83">C15*C$31/100*C137</f>
        <v>1.7356241678892459</v>
      </c>
      <c r="D181" s="793">
        <f t="shared" si="83"/>
        <v>2.3920851271532069</v>
      </c>
      <c r="E181" s="793">
        <f t="shared" si="83"/>
        <v>1.9656205413871002</v>
      </c>
      <c r="F181" s="793">
        <f t="shared" si="83"/>
        <v>3.6796416534766516</v>
      </c>
      <c r="G181" s="793">
        <f t="shared" si="83"/>
        <v>1.9656205413871002</v>
      </c>
      <c r="H181" s="793">
        <f t="shared" si="83"/>
        <v>2.7675937222730367</v>
      </c>
      <c r="I181" s="793">
        <f t="shared" si="83"/>
        <v>0.11007475031767759</v>
      </c>
      <c r="J181" s="793">
        <f t="shared" si="83"/>
        <v>1.8555457910694224</v>
      </c>
      <c r="K181" s="793">
        <f t="shared" si="83"/>
        <v>0.11007475031767759</v>
      </c>
      <c r="L181" s="793">
        <f t="shared" si="83"/>
        <v>4.0076844129419902</v>
      </c>
      <c r="M181" s="793">
        <f t="shared" si="83"/>
        <v>3.2539929290343959</v>
      </c>
      <c r="N181" s="793">
        <f t="shared" si="83"/>
        <v>8.3822857851926038</v>
      </c>
      <c r="O181" s="793">
        <f t="shared" si="83"/>
        <v>2.2576870257217618</v>
      </c>
      <c r="P181" s="793">
        <f t="shared" si="83"/>
        <v>15.174352816952851</v>
      </c>
      <c r="Q181" s="794">
        <f t="shared" si="83"/>
        <v>1.473916848221781</v>
      </c>
      <c r="R181" s="802">
        <f t="shared" si="78"/>
        <v>52.131520384040719</v>
      </c>
    </row>
    <row r="182" spans="1:18" ht="13.9" x14ac:dyDescent="0.25">
      <c r="A182" s="791">
        <v>2029</v>
      </c>
      <c r="B182" s="792">
        <f t="shared" si="74"/>
        <v>1.0304891718641238</v>
      </c>
      <c r="C182" s="793">
        <f t="shared" ref="C182:Q182" si="84">C16*C$31/100*C138</f>
        <v>1.7890437011529927</v>
      </c>
      <c r="D182" s="793">
        <f t="shared" si="84"/>
        <v>2.4610950426284517</v>
      </c>
      <c r="E182" s="793">
        <f t="shared" si="84"/>
        <v>2.067296678530778</v>
      </c>
      <c r="F182" s="793">
        <f t="shared" si="84"/>
        <v>3.8699793822096162</v>
      </c>
      <c r="G182" s="793">
        <f t="shared" si="84"/>
        <v>2.067296678530778</v>
      </c>
      <c r="H182" s="793">
        <f t="shared" si="84"/>
        <v>2.9107537233713354</v>
      </c>
      <c r="I182" s="793">
        <f t="shared" si="84"/>
        <v>0.11576861399772355</v>
      </c>
      <c r="J182" s="793">
        <f t="shared" si="84"/>
        <v>1.9515280645330542</v>
      </c>
      <c r="K182" s="793">
        <f t="shared" si="84"/>
        <v>0.11576861399772355</v>
      </c>
      <c r="L182" s="793">
        <f t="shared" si="84"/>
        <v>4.1799773084671843</v>
      </c>
      <c r="M182" s="793">
        <f t="shared" si="84"/>
        <v>3.6495061857489999</v>
      </c>
      <c r="N182" s="793">
        <f t="shared" si="84"/>
        <v>9.4011279344894234</v>
      </c>
      <c r="O182" s="793">
        <f t="shared" si="84"/>
        <v>2.4418914326015519</v>
      </c>
      <c r="P182" s="793">
        <f t="shared" si="84"/>
        <v>17.05364427829139</v>
      </c>
      <c r="Q182" s="794">
        <f t="shared" si="84"/>
        <v>1.5401212007599199</v>
      </c>
      <c r="R182" s="802">
        <f t="shared" si="78"/>
        <v>56.645288011175047</v>
      </c>
    </row>
    <row r="183" spans="1:18" ht="13.9" x14ac:dyDescent="0.25">
      <c r="A183" s="791">
        <v>2030</v>
      </c>
      <c r="B183" s="792">
        <f t="shared" si="74"/>
        <v>1.0616314710086601</v>
      </c>
      <c r="C183" s="793">
        <f t="shared" ref="C183:Q183" si="85">C17*C$31/100*C139</f>
        <v>1.8431101927233682</v>
      </c>
      <c r="D183" s="793">
        <f t="shared" si="85"/>
        <v>2.5308049192487121</v>
      </c>
      <c r="E183" s="793">
        <f t="shared" si="85"/>
        <v>2.1782238515413734</v>
      </c>
      <c r="F183" s="793">
        <f t="shared" si="85"/>
        <v>4.0776350500854512</v>
      </c>
      <c r="G183" s="793">
        <f t="shared" si="85"/>
        <v>2.1782238515413734</v>
      </c>
      <c r="H183" s="793">
        <f t="shared" si="85"/>
        <v>3.0669391829702533</v>
      </c>
      <c r="I183" s="793">
        <f t="shared" si="85"/>
        <v>0.12198053568631688</v>
      </c>
      <c r="J183" s="793">
        <f t="shared" si="85"/>
        <v>2.0562433158550562</v>
      </c>
      <c r="K183" s="793">
        <f t="shared" si="85"/>
        <v>0.12198053568631688</v>
      </c>
      <c r="L183" s="793">
        <f t="shared" si="85"/>
        <v>4.3638312306247506</v>
      </c>
      <c r="M183" s="793">
        <f t="shared" si="85"/>
        <v>4.1091481092040691</v>
      </c>
      <c r="N183" s="793">
        <f t="shared" si="85"/>
        <v>10.58516552930968</v>
      </c>
      <c r="O183" s="793">
        <f t="shared" si="85"/>
        <v>2.6498541952593104</v>
      </c>
      <c r="P183" s="793">
        <f t="shared" si="85"/>
        <v>19.197770652644401</v>
      </c>
      <c r="Q183" s="794">
        <f t="shared" si="85"/>
        <v>1.6115739849982123</v>
      </c>
      <c r="R183" s="802">
        <f t="shared" si="78"/>
        <v>61.754116608387292</v>
      </c>
    </row>
    <row r="184" spans="1:18" ht="13.9" x14ac:dyDescent="0.25">
      <c r="A184" s="791">
        <v>2031</v>
      </c>
      <c r="B184" s="792">
        <f t="shared" si="74"/>
        <v>1.0932005268908735</v>
      </c>
      <c r="C184" s="793">
        <f t="shared" ref="C184:Q184" si="86">C18*C$31/100*C140</f>
        <v>1.8979175814077667</v>
      </c>
      <c r="D184" s="793">
        <f t="shared" si="86"/>
        <v>2.6013105439269655</v>
      </c>
      <c r="E184" s="793">
        <f t="shared" si="86"/>
        <v>2.2997702445595212</v>
      </c>
      <c r="F184" s="793">
        <f t="shared" si="86"/>
        <v>4.3051698978154223</v>
      </c>
      <c r="G184" s="793">
        <f t="shared" si="86"/>
        <v>2.2997702445595212</v>
      </c>
      <c r="H184" s="793">
        <f t="shared" si="86"/>
        <v>3.2380765043398054</v>
      </c>
      <c r="I184" s="793">
        <f t="shared" si="86"/>
        <v>0.12878713369533312</v>
      </c>
      <c r="J184" s="793">
        <f t="shared" si="86"/>
        <v>2.1709831108641873</v>
      </c>
      <c r="K184" s="793">
        <f t="shared" si="86"/>
        <v>0.12878713369533312</v>
      </c>
      <c r="L184" s="793">
        <f t="shared" si="86"/>
        <v>4.5609401859668841</v>
      </c>
      <c r="M184" s="793">
        <f t="shared" si="86"/>
        <v>4.6425494319402203</v>
      </c>
      <c r="N184" s="793">
        <f t="shared" si="86"/>
        <v>11.959207336678006</v>
      </c>
      <c r="O184" s="793">
        <f t="shared" si="86"/>
        <v>2.8847720796622487</v>
      </c>
      <c r="P184" s="793">
        <f t="shared" si="86"/>
        <v>21.639364620390591</v>
      </c>
      <c r="Q184" s="794">
        <f t="shared" si="86"/>
        <v>1.688921907189286</v>
      </c>
      <c r="R184" s="802">
        <f t="shared" si="78"/>
        <v>67.539528483581961</v>
      </c>
    </row>
    <row r="185" spans="1:18" ht="13.9" x14ac:dyDescent="0.25">
      <c r="A185" s="791">
        <v>2032</v>
      </c>
      <c r="B185" s="792">
        <f t="shared" si="74"/>
        <v>1.1252565188240977</v>
      </c>
      <c r="C185" s="793">
        <f t="shared" ref="C185:Q185" si="87">C19*C$31/100*C141</f>
        <v>1.9535703451807254</v>
      </c>
      <c r="D185" s="793">
        <f t="shared" si="87"/>
        <v>2.6727178479975788</v>
      </c>
      <c r="E185" s="793">
        <f t="shared" si="87"/>
        <v>2.4334603087010827</v>
      </c>
      <c r="F185" s="793">
        <f t="shared" si="87"/>
        <v>4.5554376978884266</v>
      </c>
      <c r="G185" s="793">
        <f t="shared" si="87"/>
        <v>2.4334603087010827</v>
      </c>
      <c r="H185" s="793">
        <f t="shared" si="87"/>
        <v>3.4263121146511244</v>
      </c>
      <c r="I185" s="793">
        <f t="shared" si="87"/>
        <v>0.13627377728726062</v>
      </c>
      <c r="J185" s="793">
        <f t="shared" si="87"/>
        <v>2.2971865314138222</v>
      </c>
      <c r="K185" s="793">
        <f t="shared" si="87"/>
        <v>0.13627377728726062</v>
      </c>
      <c r="L185" s="793">
        <f t="shared" si="87"/>
        <v>4.7731899224640033</v>
      </c>
      <c r="M185" s="793">
        <f t="shared" si="87"/>
        <v>5.2604573519494942</v>
      </c>
      <c r="N185" s="793">
        <f t="shared" si="87"/>
        <v>13.550938138621897</v>
      </c>
      <c r="O185" s="793">
        <f t="shared" si="87"/>
        <v>3.1501748835868386</v>
      </c>
      <c r="P185" s="793">
        <f t="shared" si="87"/>
        <v>24.414178904612772</v>
      </c>
      <c r="Q185" s="794">
        <f t="shared" si="87"/>
        <v>1.7728735058073883</v>
      </c>
      <c r="R185" s="802">
        <f t="shared" si="78"/>
        <v>74.091761934974841</v>
      </c>
    </row>
    <row r="186" spans="1:18" ht="13.9" x14ac:dyDescent="0.25">
      <c r="A186" s="791">
        <v>2033</v>
      </c>
      <c r="B186" s="792">
        <f t="shared" si="74"/>
        <v>1.1578661884065777</v>
      </c>
      <c r="C186" s="793">
        <f t="shared" ref="C186:Q186" si="88">C20*C$31/100*C142</f>
        <v>2.0101843548725311</v>
      </c>
      <c r="D186" s="793">
        <f t="shared" si="88"/>
        <v>2.7451436840718864</v>
      </c>
      <c r="E186" s="793">
        <f t="shared" si="88"/>
        <v>2.5809876418800837</v>
      </c>
      <c r="F186" s="793">
        <f t="shared" si="88"/>
        <v>4.8316088655995157</v>
      </c>
      <c r="G186" s="793">
        <f t="shared" si="88"/>
        <v>2.5809876418800837</v>
      </c>
      <c r="H186" s="793">
        <f t="shared" si="88"/>
        <v>3.6340305997671574</v>
      </c>
      <c r="I186" s="793">
        <f t="shared" si="88"/>
        <v>0.14453530794528466</v>
      </c>
      <c r="J186" s="793">
        <f t="shared" si="88"/>
        <v>2.4364523339347985</v>
      </c>
      <c r="K186" s="793">
        <f t="shared" si="88"/>
        <v>0.14453530794528466</v>
      </c>
      <c r="L186" s="793">
        <f t="shared" si="88"/>
        <v>5.0026735950074954</v>
      </c>
      <c r="M186" s="793">
        <f t="shared" si="88"/>
        <v>5.9748288950944293</v>
      </c>
      <c r="N186" s="793">
        <f t="shared" si="88"/>
        <v>15.391159233763249</v>
      </c>
      <c r="O186" s="793">
        <f t="shared" si="88"/>
        <v>3.4499505343447376</v>
      </c>
      <c r="P186" s="793">
        <f t="shared" si="88"/>
        <v>27.561302516174575</v>
      </c>
      <c r="Q186" s="794">
        <f t="shared" si="88"/>
        <v>1.8642034370389295</v>
      </c>
      <c r="R186" s="802">
        <f t="shared" si="78"/>
        <v>81.510450137726608</v>
      </c>
    </row>
    <row r="187" spans="1:18" ht="13.9" x14ac:dyDescent="0.25">
      <c r="A187" s="791">
        <v>2034</v>
      </c>
      <c r="B187" s="792">
        <f t="shared" si="74"/>
        <v>1.191103356562405</v>
      </c>
      <c r="C187" s="793">
        <f t="shared" ref="C187:Q187" si="89">C21*C$31/100*C143</f>
        <v>2.067887771809731</v>
      </c>
      <c r="D187" s="793">
        <f t="shared" si="89"/>
        <v>2.8187166407610871</v>
      </c>
      <c r="E187" s="793">
        <f t="shared" si="89"/>
        <v>2.7442285430616344</v>
      </c>
      <c r="F187" s="793">
        <f t="shared" si="89"/>
        <v>5.13719583261138</v>
      </c>
      <c r="G187" s="793">
        <f t="shared" si="89"/>
        <v>2.7442285430616344</v>
      </c>
      <c r="H187" s="793">
        <f t="shared" si="89"/>
        <v>3.8638737886307815</v>
      </c>
      <c r="I187" s="793">
        <f t="shared" si="89"/>
        <v>0.15367679841145152</v>
      </c>
      <c r="J187" s="793">
        <f t="shared" si="89"/>
        <v>2.5905517446501829</v>
      </c>
      <c r="K187" s="793">
        <f t="shared" si="89"/>
        <v>0.15367679841145152</v>
      </c>
      <c r="L187" s="793">
        <f t="shared" si="89"/>
        <v>5.2517082442276601</v>
      </c>
      <c r="M187" s="793">
        <f t="shared" si="89"/>
        <v>6.7989292356078499</v>
      </c>
      <c r="N187" s="793">
        <f t="shared" si="89"/>
        <v>17.51404171092582</v>
      </c>
      <c r="O187" s="793">
        <f t="shared" si="89"/>
        <v>3.7883713908991639</v>
      </c>
      <c r="P187" s="793">
        <f t="shared" si="89"/>
        <v>31.123386561436888</v>
      </c>
      <c r="Q187" s="794">
        <f t="shared" si="89"/>
        <v>1.9637569497830196</v>
      </c>
      <c r="R187" s="802">
        <f t="shared" si="78"/>
        <v>89.90533391085215</v>
      </c>
    </row>
    <row r="188" spans="1:18" ht="13.9" x14ac:dyDescent="0.25">
      <c r="A188" s="791">
        <v>2035</v>
      </c>
      <c r="B188" s="792">
        <f t="shared" si="74"/>
        <v>1.2250494664939624</v>
      </c>
      <c r="C188" s="793">
        <f t="shared" ref="C188:Q188" si="90">C22*C$31/100*C144</f>
        <v>2.1268219904409071</v>
      </c>
      <c r="D188" s="793">
        <f t="shared" si="90"/>
        <v>2.8935778961105472</v>
      </c>
      <c r="E188" s="793">
        <f t="shared" si="90"/>
        <v>2.9252562570650893</v>
      </c>
      <c r="F188" s="793">
        <f t="shared" si="90"/>
        <v>5.4760797132258467</v>
      </c>
      <c r="G188" s="793">
        <f t="shared" si="90"/>
        <v>2.9252562570650893</v>
      </c>
      <c r="H188" s="793">
        <f t="shared" si="90"/>
        <v>4.1187608099476458</v>
      </c>
      <c r="I188" s="793">
        <f t="shared" si="90"/>
        <v>0.16381435039564496</v>
      </c>
      <c r="J188" s="793">
        <f t="shared" si="90"/>
        <v>2.761441906669444</v>
      </c>
      <c r="K188" s="793">
        <f t="shared" si="90"/>
        <v>0.16381435039564496</v>
      </c>
      <c r="L188" s="793">
        <f t="shared" si="90"/>
        <v>5.5228521079054591</v>
      </c>
      <c r="M188" s="793">
        <f t="shared" si="90"/>
        <v>7.7474350948173383</v>
      </c>
      <c r="N188" s="793">
        <f t="shared" si="90"/>
        <v>19.957392804249462</v>
      </c>
      <c r="O188" s="793">
        <f t="shared" si="90"/>
        <v>4.1701217768115386</v>
      </c>
      <c r="P188" s="793">
        <f t="shared" si="90"/>
        <v>35.14687980642973</v>
      </c>
      <c r="Q188" s="794">
        <f t="shared" si="90"/>
        <v>2.0724545540029795</v>
      </c>
      <c r="R188" s="802">
        <f t="shared" si="78"/>
        <v>99.39700914202632</v>
      </c>
    </row>
    <row r="189" spans="1:18" ht="13.9" x14ac:dyDescent="0.25">
      <c r="A189" s="791">
        <v>2036</v>
      </c>
      <c r="B189" s="792">
        <f t="shared" si="74"/>
        <v>1.2597941531393071</v>
      </c>
      <c r="C189" s="793">
        <f t="shared" ref="C189:Q189" si="91">C23*C$31/100*C145</f>
        <v>2.1871426269779639</v>
      </c>
      <c r="D189" s="793">
        <f t="shared" si="91"/>
        <v>2.9698821105871529</v>
      </c>
      <c r="E189" s="793">
        <f t="shared" si="91"/>
        <v>3.1263559259879132</v>
      </c>
      <c r="F189" s="793">
        <f t="shared" si="91"/>
        <v>5.8525382934493742</v>
      </c>
      <c r="G189" s="793">
        <f t="shared" si="91"/>
        <v>3.1263559259879132</v>
      </c>
      <c r="H189" s="793">
        <f t="shared" si="91"/>
        <v>4.4019091437909825</v>
      </c>
      <c r="I189" s="793">
        <f t="shared" si="91"/>
        <v>0.17507593185532311</v>
      </c>
      <c r="J189" s="793">
        <f t="shared" si="91"/>
        <v>2.95127999413259</v>
      </c>
      <c r="K189" s="793">
        <f t="shared" si="91"/>
        <v>0.17507593185532311</v>
      </c>
      <c r="L189" s="793">
        <f t="shared" si="91"/>
        <v>5.8189227841978051</v>
      </c>
      <c r="M189" s="793">
        <f t="shared" si="91"/>
        <v>8.8365433378625156</v>
      </c>
      <c r="N189" s="793">
        <f t="shared" si="91"/>
        <v>22.762935638333836</v>
      </c>
      <c r="O189" s="793">
        <f t="shared" si="91"/>
        <v>4.6003267703830977</v>
      </c>
      <c r="P189" s="793">
        <f t="shared" si="91"/>
        <v>39.682274190785748</v>
      </c>
      <c r="Q189" s="794">
        <f t="shared" si="91"/>
        <v>2.1912968862597264</v>
      </c>
      <c r="R189" s="802">
        <f t="shared" si="78"/>
        <v>110.11770964558656</v>
      </c>
    </row>
    <row r="190" spans="1:18" ht="13.9" x14ac:dyDescent="0.25">
      <c r="A190" s="791">
        <v>2037</v>
      </c>
      <c r="B190" s="792">
        <f t="shared" si="74"/>
        <v>1.2954358397261236</v>
      </c>
      <c r="C190" s="793">
        <f t="shared" ref="C190:Q190" si="92">C24*C$31/100*C146</f>
        <v>2.2490205550800759</v>
      </c>
      <c r="D190" s="793">
        <f t="shared" si="92"/>
        <v>3.0477983604589864</v>
      </c>
      <c r="E190" s="793">
        <f t="shared" si="92"/>
        <v>3.3500402632724544</v>
      </c>
      <c r="F190" s="793">
        <f t="shared" si="92"/>
        <v>6.2712753728460351</v>
      </c>
      <c r="G190" s="793">
        <f t="shared" si="92"/>
        <v>3.3500402632724544</v>
      </c>
      <c r="H190" s="793">
        <f t="shared" si="92"/>
        <v>4.7168566906876155</v>
      </c>
      <c r="I190" s="793">
        <f t="shared" si="92"/>
        <v>0.18760225474325742</v>
      </c>
      <c r="J190" s="793">
        <f t="shared" si="92"/>
        <v>3.1624380085291968</v>
      </c>
      <c r="K190" s="793">
        <f t="shared" si="92"/>
        <v>0.18760225474325742</v>
      </c>
      <c r="L190" s="793">
        <f t="shared" si="92"/>
        <v>6.1430162658387308</v>
      </c>
      <c r="M190" s="793">
        <f t="shared" si="92"/>
        <v>10.0840848878087</v>
      </c>
      <c r="N190" s="793">
        <f t="shared" si="92"/>
        <v>25.976602670995209</v>
      </c>
      <c r="O190" s="793">
        <f t="shared" si="92"/>
        <v>5.0845822782830519</v>
      </c>
      <c r="P190" s="793">
        <f t="shared" si="92"/>
        <v>44.78436048424588</v>
      </c>
      <c r="Q190" s="794">
        <f t="shared" si="92"/>
        <v>2.3213697762481136</v>
      </c>
      <c r="R190" s="802">
        <f t="shared" si="78"/>
        <v>122.21212622677915</v>
      </c>
    </row>
    <row r="191" spans="1:18" ht="13.9" x14ac:dyDescent="0.25">
      <c r="A191" s="791">
        <v>2038</v>
      </c>
      <c r="B191" s="792">
        <f t="shared" si="74"/>
        <v>1.3320823620122144</v>
      </c>
      <c r="C191" s="793">
        <f t="shared" ref="C191:Q191" si="93">C25*C$31/100*C147</f>
        <v>2.3126429896045391</v>
      </c>
      <c r="D191" s="793">
        <f t="shared" si="93"/>
        <v>3.1275111124042949</v>
      </c>
      <c r="E191" s="793">
        <f t="shared" si="93"/>
        <v>3.5990659663908535</v>
      </c>
      <c r="F191" s="793">
        <f t="shared" si="93"/>
        <v>6.7374514890836776</v>
      </c>
      <c r="G191" s="793">
        <f t="shared" si="93"/>
        <v>3.5990659663908535</v>
      </c>
      <c r="H191" s="793">
        <f t="shared" si="93"/>
        <v>5.0674848806783217</v>
      </c>
      <c r="I191" s="793">
        <f t="shared" si="93"/>
        <v>0.20154769411788775</v>
      </c>
      <c r="J191" s="793">
        <f t="shared" si="93"/>
        <v>3.3975182722729653</v>
      </c>
      <c r="K191" s="793">
        <f t="shared" si="93"/>
        <v>0.20154769411788775</v>
      </c>
      <c r="L191" s="793">
        <f t="shared" si="93"/>
        <v>6.4985268644230825</v>
      </c>
      <c r="M191" s="793">
        <f t="shared" si="93"/>
        <v>11.50964407620611</v>
      </c>
      <c r="N191" s="793">
        <f t="shared" si="93"/>
        <v>29.648843140306937</v>
      </c>
      <c r="O191" s="793">
        <f t="shared" si="93"/>
        <v>5.6289864188837395</v>
      </c>
      <c r="P191" s="793">
        <f t="shared" si="93"/>
        <v>49.358368421052617</v>
      </c>
      <c r="Q191" s="794">
        <f t="shared" si="93"/>
        <v>2.4638495181476543</v>
      </c>
      <c r="R191" s="802">
        <f t="shared" si="78"/>
        <v>134.68413686609364</v>
      </c>
    </row>
    <row r="192" spans="1:18" ht="13.9" x14ac:dyDescent="0.25">
      <c r="A192" s="791">
        <v>2039</v>
      </c>
      <c r="B192" s="792">
        <f t="shared" si="74"/>
        <v>1.3698516208008042</v>
      </c>
      <c r="C192" s="793">
        <f t="shared" ref="C192:Q192" si="94">C26*C$31/100*C148</f>
        <v>2.3782146194458411</v>
      </c>
      <c r="D192" s="793">
        <f t="shared" si="94"/>
        <v>3.2092212401844868</v>
      </c>
      <c r="E192" s="793">
        <f t="shared" si="94"/>
        <v>3.8764508840776752</v>
      </c>
      <c r="F192" s="793">
        <f t="shared" si="94"/>
        <v>7.256716054993408</v>
      </c>
      <c r="G192" s="793">
        <f t="shared" si="94"/>
        <v>3.8764508840776752</v>
      </c>
      <c r="H192" s="793">
        <f t="shared" si="94"/>
        <v>5.4580428447813665</v>
      </c>
      <c r="I192" s="793">
        <f t="shared" si="94"/>
        <v>0.21708124950834976</v>
      </c>
      <c r="J192" s="793">
        <f t="shared" si="94"/>
        <v>3.659369634569325</v>
      </c>
      <c r="K192" s="793">
        <f t="shared" si="94"/>
        <v>0.21708124950834976</v>
      </c>
      <c r="L192" s="793">
        <f t="shared" si="94"/>
        <v>6.8891680438251761</v>
      </c>
      <c r="M192" s="793">
        <f t="shared" si="94"/>
        <v>13.134683548799035</v>
      </c>
      <c r="N192" s="793">
        <f t="shared" si="94"/>
        <v>33.834944821706316</v>
      </c>
      <c r="O192" s="793">
        <f t="shared" si="94"/>
        <v>6.2401722414538305</v>
      </c>
      <c r="P192" s="793">
        <f t="shared" si="94"/>
        <v>50.335578947368397</v>
      </c>
      <c r="Q192" s="794">
        <f t="shared" si="94"/>
        <v>2.6200083505897385</v>
      </c>
      <c r="R192" s="802">
        <f t="shared" si="78"/>
        <v>144.57303623568978</v>
      </c>
    </row>
    <row r="193" spans="1:18" ht="13.9" x14ac:dyDescent="0.25">
      <c r="A193" s="791">
        <v>2040</v>
      </c>
      <c r="B193" s="792">
        <f t="shared" si="74"/>
        <v>1.4088722633173252</v>
      </c>
      <c r="C193" s="793">
        <f t="shared" ref="C193:Q193" si="95">C27*C$31/100*C149</f>
        <v>2.4459587904814675</v>
      </c>
      <c r="D193" s="793">
        <f t="shared" si="95"/>
        <v>3.2931470842136821</v>
      </c>
      <c r="E193" s="793">
        <f t="shared" si="95"/>
        <v>4.1854919539953643</v>
      </c>
      <c r="F193" s="793">
        <f t="shared" si="95"/>
        <v>7.8352409378793224</v>
      </c>
      <c r="G193" s="793">
        <f t="shared" si="95"/>
        <v>4.1854919539953643</v>
      </c>
      <c r="H193" s="793">
        <f t="shared" si="95"/>
        <v>5.8931726712254733</v>
      </c>
      <c r="I193" s="793">
        <f t="shared" si="95"/>
        <v>0.23438754942374038</v>
      </c>
      <c r="J193" s="793">
        <f t="shared" si="95"/>
        <v>3.9511044045716237</v>
      </c>
      <c r="K193" s="793">
        <f t="shared" si="95"/>
        <v>0.23438754942374038</v>
      </c>
      <c r="L193" s="793">
        <f t="shared" si="95"/>
        <v>7.3189941817520854</v>
      </c>
      <c r="M193" s="793">
        <f t="shared" si="95"/>
        <v>14.982674844754571</v>
      </c>
      <c r="N193" s="793">
        <f t="shared" si="95"/>
        <v>38.595370400087774</v>
      </c>
      <c r="O193" s="793">
        <f t="shared" si="95"/>
        <v>6.9253418072928428</v>
      </c>
      <c r="P193" s="793">
        <f t="shared" si="95"/>
        <v>51.312789473684191</v>
      </c>
      <c r="Q193" s="794">
        <f t="shared" si="95"/>
        <v>2.7912201490342454</v>
      </c>
      <c r="R193" s="802">
        <f t="shared" si="78"/>
        <v>155.59364601513283</v>
      </c>
    </row>
    <row r="194" spans="1:18" ht="14.45" thickBot="1" x14ac:dyDescent="0.3">
      <c r="A194" s="795">
        <v>2041</v>
      </c>
      <c r="B194" s="796">
        <f t="shared" si="74"/>
        <v>1.4492843940327811</v>
      </c>
      <c r="C194" s="797">
        <f t="shared" ref="C194:Q194" si="96">C28*C$31/100*C150</f>
        <v>2.5161187396402451</v>
      </c>
      <c r="D194" s="797">
        <f t="shared" si="96"/>
        <v>3.379525554855225</v>
      </c>
      <c r="E194" s="797">
        <f t="shared" si="96"/>
        <v>4.5297839266743205</v>
      </c>
      <c r="F194" s="797">
        <f t="shared" si="96"/>
        <v>8.4797555107343285</v>
      </c>
      <c r="G194" s="797">
        <f t="shared" si="96"/>
        <v>4.5297839266743205</v>
      </c>
      <c r="H194" s="797">
        <f t="shared" si="96"/>
        <v>6.3779357687574434</v>
      </c>
      <c r="I194" s="797">
        <f t="shared" si="96"/>
        <v>0.25366789989376187</v>
      </c>
      <c r="J194" s="797">
        <f t="shared" si="96"/>
        <v>4.2761160267805582</v>
      </c>
      <c r="K194" s="797">
        <f t="shared" si="96"/>
        <v>0.25366789989376187</v>
      </c>
      <c r="L194" s="797">
        <f t="shared" si="96"/>
        <v>7.7924232783797578</v>
      </c>
      <c r="M194" s="797">
        <f t="shared" si="96"/>
        <v>16.806250000000002</v>
      </c>
      <c r="N194" s="797">
        <f t="shared" si="96"/>
        <v>43.292900000000003</v>
      </c>
      <c r="O194" s="797">
        <f t="shared" si="96"/>
        <v>7.6923016588243902</v>
      </c>
      <c r="P194" s="797">
        <f t="shared" si="96"/>
        <v>52.29</v>
      </c>
      <c r="Q194" s="798">
        <f t="shared" si="96"/>
        <v>2.9789663343395252</v>
      </c>
      <c r="R194" s="804">
        <f t="shared" si="78"/>
        <v>166.89848091948042</v>
      </c>
    </row>
  </sheetData>
  <mergeCells count="13">
    <mergeCell ref="A174:Q174"/>
    <mergeCell ref="A1:Q1"/>
    <mergeCell ref="A8:Q8"/>
    <mergeCell ref="A30:Q30"/>
    <mergeCell ref="A33:Q33"/>
    <mergeCell ref="A55:Q55"/>
    <mergeCell ref="A58:Q58"/>
    <mergeCell ref="A80:B80"/>
    <mergeCell ref="A84:B84"/>
    <mergeCell ref="A86:Q86"/>
    <mergeCell ref="A108:Q108"/>
    <mergeCell ref="A130:Q130"/>
    <mergeCell ref="A152:Q152"/>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S194"/>
  <sheetViews>
    <sheetView topLeftCell="A161" workbookViewId="0">
      <selection activeCell="G172" sqref="G172"/>
    </sheetView>
  </sheetViews>
  <sheetFormatPr defaultColWidth="8.85546875" defaultRowHeight="15" x14ac:dyDescent="0.25"/>
  <cols>
    <col min="1" max="1" width="23.7109375" style="620" bestFit="1" customWidth="1"/>
    <col min="2" max="18" width="10.7109375" style="620" customWidth="1"/>
    <col min="19" max="16384" width="8.85546875" style="620"/>
  </cols>
  <sheetData>
    <row r="1" spans="1:19" ht="14.45" thickBot="1" x14ac:dyDescent="0.3">
      <c r="A1" s="902" t="s">
        <v>616</v>
      </c>
      <c r="B1" s="902"/>
      <c r="C1" s="902"/>
      <c r="D1" s="902"/>
      <c r="E1" s="902"/>
      <c r="F1" s="902"/>
      <c r="G1" s="902"/>
      <c r="H1" s="902"/>
      <c r="I1" s="902"/>
      <c r="J1" s="902"/>
      <c r="K1" s="902"/>
      <c r="L1" s="902"/>
      <c r="M1" s="902"/>
      <c r="N1" s="902"/>
      <c r="O1" s="902"/>
      <c r="P1" s="902"/>
      <c r="Q1" s="902"/>
    </row>
    <row r="2" spans="1:19" ht="13.9" x14ac:dyDescent="0.25">
      <c r="A2" s="480" t="s">
        <v>480</v>
      </c>
      <c r="B2" s="757">
        <v>1</v>
      </c>
      <c r="C2" s="757">
        <v>2</v>
      </c>
      <c r="D2" s="757">
        <v>3</v>
      </c>
      <c r="E2" s="757">
        <v>4</v>
      </c>
      <c r="F2" s="757">
        <v>5</v>
      </c>
      <c r="G2" s="757">
        <v>6</v>
      </c>
      <c r="H2" s="757">
        <v>7</v>
      </c>
      <c r="I2" s="757">
        <v>8</v>
      </c>
      <c r="J2" s="757">
        <v>9</v>
      </c>
      <c r="K2" s="757">
        <v>10</v>
      </c>
      <c r="L2" s="757">
        <v>11</v>
      </c>
      <c r="M2" s="757">
        <v>12</v>
      </c>
      <c r="N2" s="757">
        <v>13</v>
      </c>
      <c r="O2" s="757">
        <v>14</v>
      </c>
      <c r="P2" s="757">
        <v>15</v>
      </c>
      <c r="Q2" s="786">
        <v>16</v>
      </c>
    </row>
    <row r="3" spans="1:19" ht="13.9" x14ac:dyDescent="0.25">
      <c r="A3" s="759" t="s">
        <v>432</v>
      </c>
      <c r="B3" s="706" t="s">
        <v>572</v>
      </c>
      <c r="C3" s="706" t="s">
        <v>569</v>
      </c>
      <c r="D3" s="706" t="s">
        <v>575</v>
      </c>
      <c r="E3" s="706" t="s">
        <v>571</v>
      </c>
      <c r="F3" s="706" t="s">
        <v>572</v>
      </c>
      <c r="G3" s="706" t="s">
        <v>569</v>
      </c>
      <c r="H3" s="706" t="s">
        <v>574</v>
      </c>
      <c r="I3" s="706" t="s">
        <v>571</v>
      </c>
      <c r="J3" s="706" t="s">
        <v>568</v>
      </c>
      <c r="K3" s="706" t="s">
        <v>569</v>
      </c>
      <c r="L3" s="706" t="s">
        <v>573</v>
      </c>
      <c r="M3" s="706" t="s">
        <v>571</v>
      </c>
      <c r="N3" s="706" t="s">
        <v>572</v>
      </c>
      <c r="O3" s="706" t="s">
        <v>569</v>
      </c>
      <c r="P3" s="706" t="s">
        <v>570</v>
      </c>
      <c r="Q3" s="707" t="s">
        <v>571</v>
      </c>
      <c r="S3" s="461"/>
    </row>
    <row r="4" spans="1:19" ht="13.9" x14ac:dyDescent="0.25">
      <c r="A4" s="759" t="s">
        <v>399</v>
      </c>
      <c r="B4" s="761">
        <f>864/5280</f>
        <v>0.16363636363636364</v>
      </c>
      <c r="C4" s="761">
        <f>1500/5280</f>
        <v>0.28409090909090912</v>
      </c>
      <c r="D4" s="761">
        <f>2112/5280</f>
        <v>0.4</v>
      </c>
      <c r="E4" s="761">
        <f>1500/5280</f>
        <v>0.28409090909090912</v>
      </c>
      <c r="F4" s="761">
        <f>2808/5280</f>
        <v>0.53181818181818186</v>
      </c>
      <c r="G4" s="761">
        <f>1500/5280</f>
        <v>0.28409090909090912</v>
      </c>
      <c r="H4" s="761">
        <f>2112/5280</f>
        <v>0.4</v>
      </c>
      <c r="I4" s="761">
        <f>84/5280</f>
        <v>1.5909090909090907E-2</v>
      </c>
      <c r="J4" s="761">
        <f>1416/5280</f>
        <v>0.26818181818181819</v>
      </c>
      <c r="K4" s="761">
        <f>84/5280</f>
        <v>1.5909090909090907E-2</v>
      </c>
      <c r="L4" s="761">
        <f>3168/5280</f>
        <v>0.6</v>
      </c>
      <c r="M4" s="761">
        <f>1500/5280</f>
        <v>0.28409090909090912</v>
      </c>
      <c r="N4" s="761">
        <f>3864/5280</f>
        <v>0.73181818181818181</v>
      </c>
      <c r="O4" s="761">
        <f>1500/5280</f>
        <v>0.28409090909090912</v>
      </c>
      <c r="P4" s="761">
        <f>5280/5280</f>
        <v>1</v>
      </c>
      <c r="Q4" s="782">
        <f>1350/5280</f>
        <v>0.25568181818181818</v>
      </c>
      <c r="S4" s="461"/>
    </row>
    <row r="5" spans="1:19" ht="13.9" x14ac:dyDescent="0.25">
      <c r="A5" s="759" t="s">
        <v>398</v>
      </c>
      <c r="B5" s="706">
        <v>3</v>
      </c>
      <c r="C5" s="706">
        <v>3</v>
      </c>
      <c r="D5" s="706">
        <v>3</v>
      </c>
      <c r="E5" s="706">
        <v>3</v>
      </c>
      <c r="F5" s="706">
        <v>3</v>
      </c>
      <c r="G5" s="706">
        <v>3</v>
      </c>
      <c r="H5" s="706">
        <v>3</v>
      </c>
      <c r="I5" s="706">
        <v>3</v>
      </c>
      <c r="J5" s="706">
        <v>3</v>
      </c>
      <c r="K5" s="706">
        <v>3</v>
      </c>
      <c r="L5" s="706">
        <v>3</v>
      </c>
      <c r="M5" s="706">
        <v>3</v>
      </c>
      <c r="N5" s="706">
        <v>3</v>
      </c>
      <c r="O5" s="706">
        <v>3</v>
      </c>
      <c r="P5" s="706">
        <v>3</v>
      </c>
      <c r="Q5" s="707">
        <v>3</v>
      </c>
    </row>
    <row r="6" spans="1:19" ht="14.45" thickBot="1" x14ac:dyDescent="0.3">
      <c r="A6" s="763" t="s">
        <v>576</v>
      </c>
      <c r="B6" s="730">
        <v>1800</v>
      </c>
      <c r="C6" s="730">
        <v>1800</v>
      </c>
      <c r="D6" s="730">
        <v>1800</v>
      </c>
      <c r="E6" s="730">
        <v>1800</v>
      </c>
      <c r="F6" s="730">
        <v>1800</v>
      </c>
      <c r="G6" s="730">
        <v>1800</v>
      </c>
      <c r="H6" s="730">
        <v>1800</v>
      </c>
      <c r="I6" s="730">
        <v>1800</v>
      </c>
      <c r="J6" s="730">
        <v>1800</v>
      </c>
      <c r="K6" s="730">
        <v>1800</v>
      </c>
      <c r="L6" s="730">
        <v>1800</v>
      </c>
      <c r="M6" s="730">
        <v>1800</v>
      </c>
      <c r="N6" s="730">
        <v>1800</v>
      </c>
      <c r="O6" s="730">
        <v>1800</v>
      </c>
      <c r="P6" s="730">
        <v>1800</v>
      </c>
      <c r="Q6" s="731">
        <v>1800</v>
      </c>
    </row>
    <row r="8" spans="1:19" ht="14.45" thickBot="1" x14ac:dyDescent="0.3">
      <c r="A8" s="903" t="s">
        <v>617</v>
      </c>
      <c r="B8" s="903"/>
      <c r="C8" s="903"/>
      <c r="D8" s="903"/>
      <c r="E8" s="903"/>
      <c r="F8" s="903"/>
      <c r="G8" s="903"/>
      <c r="H8" s="903"/>
      <c r="I8" s="903"/>
      <c r="J8" s="903"/>
      <c r="K8" s="903"/>
      <c r="L8" s="903"/>
      <c r="M8" s="903"/>
      <c r="N8" s="903"/>
      <c r="O8" s="903"/>
      <c r="P8" s="903"/>
      <c r="Q8" s="903"/>
    </row>
    <row r="9" spans="1:19" ht="13.9" x14ac:dyDescent="0.25">
      <c r="A9" s="480">
        <v>2022</v>
      </c>
      <c r="B9" s="765">
        <v>1296</v>
      </c>
      <c r="C9" s="765">
        <v>1296</v>
      </c>
      <c r="D9" s="765">
        <v>1285</v>
      </c>
      <c r="E9" s="765">
        <v>2203</v>
      </c>
      <c r="F9" s="765">
        <v>2203</v>
      </c>
      <c r="G9" s="765">
        <v>2203</v>
      </c>
      <c r="H9" s="765">
        <v>2203</v>
      </c>
      <c r="I9" s="765">
        <v>2203</v>
      </c>
      <c r="J9" s="765">
        <v>2203</v>
      </c>
      <c r="K9" s="765">
        <v>2203</v>
      </c>
      <c r="L9" s="765">
        <v>1987</v>
      </c>
      <c r="M9" s="765">
        <v>3175</v>
      </c>
      <c r="N9" s="765">
        <v>3175</v>
      </c>
      <c r="O9" s="765">
        <v>2905</v>
      </c>
      <c r="P9" s="765">
        <v>3747</v>
      </c>
      <c r="Q9" s="766">
        <v>3747</v>
      </c>
    </row>
    <row r="10" spans="1:19" ht="13.9" x14ac:dyDescent="0.25">
      <c r="A10" s="759">
        <v>2023</v>
      </c>
      <c r="B10" s="429">
        <f t="shared" ref="B10:B27" si="0">(B$28-B$9)/19+B9</f>
        <v>1341.4736842105262</v>
      </c>
      <c r="C10" s="429">
        <f t="shared" ref="C10:C27" si="1">(C$28-C$9)/19+C9</f>
        <v>1341.4736842105262</v>
      </c>
      <c r="D10" s="429">
        <f t="shared" ref="D10:D27" si="2">(D$28-D$9)/19+D9</f>
        <v>1327.0526315789473</v>
      </c>
      <c r="E10" s="429">
        <f t="shared" ref="E10:E27" si="3">(E$28-E$9)/19+E9</f>
        <v>2282</v>
      </c>
      <c r="F10" s="429">
        <f t="shared" ref="F10:F27" si="4">(F$28-F$9)/19+F9</f>
        <v>2282</v>
      </c>
      <c r="G10" s="429">
        <f t="shared" ref="G10:G27" si="5">(G$28-G$9)/19+G9</f>
        <v>2282</v>
      </c>
      <c r="H10" s="429">
        <f t="shared" ref="H10:H27" si="6">(H$28-H$9)/19+H9</f>
        <v>2282</v>
      </c>
      <c r="I10" s="429">
        <f t="shared" ref="I10:I27" si="7">(I$28-I$9)/19+I9</f>
        <v>2282</v>
      </c>
      <c r="J10" s="429">
        <f t="shared" ref="J10:J27" si="8">(J$28-J$9)/19+J9</f>
        <v>2282</v>
      </c>
      <c r="K10" s="429">
        <f t="shared" ref="K10:K27" si="9">(K$28-K$9)/19+K9</f>
        <v>2282</v>
      </c>
      <c r="L10" s="429">
        <f t="shared" ref="L10:L27" si="10">(L$28-L$9)/19+L9</f>
        <v>2057.4736842105262</v>
      </c>
      <c r="M10" s="429">
        <f t="shared" ref="M10:M27" si="11">(M$28-M$9)/19+M9</f>
        <v>3290.9473684210525</v>
      </c>
      <c r="N10" s="429">
        <f t="shared" ref="N10:N27" si="12">(N$28-N$9)/19+N9</f>
        <v>3290.9473684210525</v>
      </c>
      <c r="O10" s="429">
        <f t="shared" ref="O10:O27" si="13">(O$28-O$9)/19+O9</f>
        <v>2998.2105263157896</v>
      </c>
      <c r="P10" s="429">
        <f t="shared" ref="P10:P27" si="14">(P$28-P$9)/19+P9</f>
        <v>3855.5789473684213</v>
      </c>
      <c r="Q10" s="767">
        <f t="shared" ref="Q10:Q27" si="15">(Q$28-Q$9)/19+Q9</f>
        <v>3855.5789473684213</v>
      </c>
    </row>
    <row r="11" spans="1:19" ht="13.9" x14ac:dyDescent="0.25">
      <c r="A11" s="759">
        <v>2024</v>
      </c>
      <c r="B11" s="429">
        <f t="shared" si="0"/>
        <v>1386.9473684210525</v>
      </c>
      <c r="C11" s="429">
        <f t="shared" si="1"/>
        <v>1386.9473684210525</v>
      </c>
      <c r="D11" s="429">
        <f t="shared" si="2"/>
        <v>1369.1052631578946</v>
      </c>
      <c r="E11" s="429">
        <f t="shared" si="3"/>
        <v>2361</v>
      </c>
      <c r="F11" s="429">
        <f t="shared" si="4"/>
        <v>2361</v>
      </c>
      <c r="G11" s="429">
        <f t="shared" si="5"/>
        <v>2361</v>
      </c>
      <c r="H11" s="429">
        <f t="shared" si="6"/>
        <v>2361</v>
      </c>
      <c r="I11" s="429">
        <f t="shared" si="7"/>
        <v>2361</v>
      </c>
      <c r="J11" s="429">
        <f t="shared" si="8"/>
        <v>2361</v>
      </c>
      <c r="K11" s="429">
        <f t="shared" si="9"/>
        <v>2361</v>
      </c>
      <c r="L11" s="429">
        <f t="shared" si="10"/>
        <v>2127.9473684210525</v>
      </c>
      <c r="M11" s="429">
        <f t="shared" si="11"/>
        <v>3406.894736842105</v>
      </c>
      <c r="N11" s="429">
        <f t="shared" si="12"/>
        <v>3406.894736842105</v>
      </c>
      <c r="O11" s="429">
        <f t="shared" si="13"/>
        <v>3091.4210526315792</v>
      </c>
      <c r="P11" s="429">
        <f t="shared" si="14"/>
        <v>3964.1578947368425</v>
      </c>
      <c r="Q11" s="767">
        <f t="shared" si="15"/>
        <v>3964.1578947368425</v>
      </c>
    </row>
    <row r="12" spans="1:19" ht="13.9" x14ac:dyDescent="0.25">
      <c r="A12" s="759">
        <v>2025</v>
      </c>
      <c r="B12" s="429">
        <f t="shared" si="0"/>
        <v>1432.4210526315787</v>
      </c>
      <c r="C12" s="429">
        <f t="shared" si="1"/>
        <v>1432.4210526315787</v>
      </c>
      <c r="D12" s="429">
        <f t="shared" si="2"/>
        <v>1411.1578947368419</v>
      </c>
      <c r="E12" s="429">
        <f t="shared" si="3"/>
        <v>2440</v>
      </c>
      <c r="F12" s="429">
        <f t="shared" si="4"/>
        <v>2440</v>
      </c>
      <c r="G12" s="429">
        <f t="shared" si="5"/>
        <v>2440</v>
      </c>
      <c r="H12" s="429">
        <f t="shared" si="6"/>
        <v>2440</v>
      </c>
      <c r="I12" s="429">
        <f t="shared" si="7"/>
        <v>2440</v>
      </c>
      <c r="J12" s="429">
        <f t="shared" si="8"/>
        <v>2440</v>
      </c>
      <c r="K12" s="429">
        <f t="shared" si="9"/>
        <v>2440</v>
      </c>
      <c r="L12" s="429">
        <f t="shared" si="10"/>
        <v>2198.4210526315787</v>
      </c>
      <c r="M12" s="429">
        <f t="shared" si="11"/>
        <v>3522.8421052631575</v>
      </c>
      <c r="N12" s="429">
        <f t="shared" si="12"/>
        <v>3522.8421052631575</v>
      </c>
      <c r="O12" s="429">
        <f t="shared" si="13"/>
        <v>3184.6315789473688</v>
      </c>
      <c r="P12" s="429">
        <f t="shared" si="14"/>
        <v>4072.7368421052638</v>
      </c>
      <c r="Q12" s="767">
        <f t="shared" si="15"/>
        <v>4072.7368421052638</v>
      </c>
    </row>
    <row r="13" spans="1:19" ht="13.9" x14ac:dyDescent="0.25">
      <c r="A13" s="759">
        <v>2026</v>
      </c>
      <c r="B13" s="429">
        <f t="shared" si="0"/>
        <v>1477.894736842105</v>
      </c>
      <c r="C13" s="429">
        <f t="shared" si="1"/>
        <v>1477.894736842105</v>
      </c>
      <c r="D13" s="429">
        <f t="shared" si="2"/>
        <v>1453.2105263157891</v>
      </c>
      <c r="E13" s="429">
        <f t="shared" si="3"/>
        <v>2519</v>
      </c>
      <c r="F13" s="429">
        <f t="shared" si="4"/>
        <v>2519</v>
      </c>
      <c r="G13" s="429">
        <f t="shared" si="5"/>
        <v>2519</v>
      </c>
      <c r="H13" s="429">
        <f t="shared" si="6"/>
        <v>2519</v>
      </c>
      <c r="I13" s="429">
        <f t="shared" si="7"/>
        <v>2519</v>
      </c>
      <c r="J13" s="429">
        <f t="shared" si="8"/>
        <v>2519</v>
      </c>
      <c r="K13" s="429">
        <f t="shared" si="9"/>
        <v>2519</v>
      </c>
      <c r="L13" s="429">
        <f t="shared" si="10"/>
        <v>2268.894736842105</v>
      </c>
      <c r="M13" s="429">
        <f t="shared" si="11"/>
        <v>3638.78947368421</v>
      </c>
      <c r="N13" s="429">
        <f t="shared" si="12"/>
        <v>3638.78947368421</v>
      </c>
      <c r="O13" s="429">
        <f t="shared" si="13"/>
        <v>3277.8421052631584</v>
      </c>
      <c r="P13" s="429">
        <f t="shared" si="14"/>
        <v>4181.3157894736851</v>
      </c>
      <c r="Q13" s="767">
        <f t="shared" si="15"/>
        <v>4181.3157894736851</v>
      </c>
    </row>
    <row r="14" spans="1:19" ht="13.9" x14ac:dyDescent="0.25">
      <c r="A14" s="759">
        <v>2027</v>
      </c>
      <c r="B14" s="429">
        <f t="shared" si="0"/>
        <v>1523.3684210526312</v>
      </c>
      <c r="C14" s="429">
        <f t="shared" si="1"/>
        <v>1523.3684210526312</v>
      </c>
      <c r="D14" s="429">
        <f t="shared" si="2"/>
        <v>1495.2631578947364</v>
      </c>
      <c r="E14" s="429">
        <f t="shared" si="3"/>
        <v>2598</v>
      </c>
      <c r="F14" s="429">
        <f t="shared" si="4"/>
        <v>2598</v>
      </c>
      <c r="G14" s="429">
        <f t="shared" si="5"/>
        <v>2598</v>
      </c>
      <c r="H14" s="429">
        <f t="shared" si="6"/>
        <v>2598</v>
      </c>
      <c r="I14" s="429">
        <f t="shared" si="7"/>
        <v>2598</v>
      </c>
      <c r="J14" s="429">
        <f t="shared" si="8"/>
        <v>2598</v>
      </c>
      <c r="K14" s="429">
        <f t="shared" si="9"/>
        <v>2598</v>
      </c>
      <c r="L14" s="429">
        <f t="shared" si="10"/>
        <v>2339.3684210526312</v>
      </c>
      <c r="M14" s="429">
        <f t="shared" si="11"/>
        <v>3754.7368421052624</v>
      </c>
      <c r="N14" s="429">
        <f t="shared" si="12"/>
        <v>3754.7368421052624</v>
      </c>
      <c r="O14" s="429">
        <f t="shared" si="13"/>
        <v>3371.052631578948</v>
      </c>
      <c r="P14" s="429">
        <f t="shared" si="14"/>
        <v>4289.8947368421059</v>
      </c>
      <c r="Q14" s="767">
        <f t="shared" si="15"/>
        <v>4289.8947368421059</v>
      </c>
    </row>
    <row r="15" spans="1:19" ht="13.9" x14ac:dyDescent="0.25">
      <c r="A15" s="759">
        <v>2028</v>
      </c>
      <c r="B15" s="429">
        <f t="shared" si="0"/>
        <v>1568.8421052631575</v>
      </c>
      <c r="C15" s="429">
        <f t="shared" si="1"/>
        <v>1568.8421052631575</v>
      </c>
      <c r="D15" s="429">
        <f t="shared" si="2"/>
        <v>1537.3157894736837</v>
      </c>
      <c r="E15" s="429">
        <f t="shared" si="3"/>
        <v>2677</v>
      </c>
      <c r="F15" s="429">
        <f t="shared" si="4"/>
        <v>2677</v>
      </c>
      <c r="G15" s="429">
        <f t="shared" si="5"/>
        <v>2677</v>
      </c>
      <c r="H15" s="429">
        <f t="shared" si="6"/>
        <v>2677</v>
      </c>
      <c r="I15" s="429">
        <f t="shared" si="7"/>
        <v>2677</v>
      </c>
      <c r="J15" s="429">
        <f t="shared" si="8"/>
        <v>2677</v>
      </c>
      <c r="K15" s="429">
        <f t="shared" si="9"/>
        <v>2677</v>
      </c>
      <c r="L15" s="429">
        <f t="shared" si="10"/>
        <v>2409.8421052631575</v>
      </c>
      <c r="M15" s="429">
        <f t="shared" si="11"/>
        <v>3870.6842105263149</v>
      </c>
      <c r="N15" s="429">
        <f t="shared" si="12"/>
        <v>3870.6842105263149</v>
      </c>
      <c r="O15" s="429">
        <f t="shared" si="13"/>
        <v>3464.2631578947376</v>
      </c>
      <c r="P15" s="429">
        <f t="shared" si="14"/>
        <v>4398.4736842105267</v>
      </c>
      <c r="Q15" s="767">
        <f t="shared" si="15"/>
        <v>4398.4736842105267</v>
      </c>
    </row>
    <row r="16" spans="1:19" ht="13.9" x14ac:dyDescent="0.25">
      <c r="A16" s="759">
        <v>2029</v>
      </c>
      <c r="B16" s="429">
        <f t="shared" si="0"/>
        <v>1614.3157894736837</v>
      </c>
      <c r="C16" s="429">
        <f t="shared" si="1"/>
        <v>1614.3157894736837</v>
      </c>
      <c r="D16" s="429">
        <f t="shared" si="2"/>
        <v>1579.368421052631</v>
      </c>
      <c r="E16" s="429">
        <f t="shared" si="3"/>
        <v>2756</v>
      </c>
      <c r="F16" s="429">
        <f t="shared" si="4"/>
        <v>2756</v>
      </c>
      <c r="G16" s="429">
        <f t="shared" si="5"/>
        <v>2756</v>
      </c>
      <c r="H16" s="429">
        <f t="shared" si="6"/>
        <v>2756</v>
      </c>
      <c r="I16" s="429">
        <f t="shared" si="7"/>
        <v>2756</v>
      </c>
      <c r="J16" s="429">
        <f t="shared" si="8"/>
        <v>2756</v>
      </c>
      <c r="K16" s="429">
        <f t="shared" si="9"/>
        <v>2756</v>
      </c>
      <c r="L16" s="429">
        <f t="shared" si="10"/>
        <v>2480.3157894736837</v>
      </c>
      <c r="M16" s="429">
        <f t="shared" si="11"/>
        <v>3986.6315789473674</v>
      </c>
      <c r="N16" s="429">
        <f t="shared" si="12"/>
        <v>3986.6315789473674</v>
      </c>
      <c r="O16" s="429">
        <f t="shared" si="13"/>
        <v>3557.4736842105272</v>
      </c>
      <c r="P16" s="429">
        <f t="shared" si="14"/>
        <v>4507.0526315789475</v>
      </c>
      <c r="Q16" s="767">
        <f t="shared" si="15"/>
        <v>4507.0526315789475</v>
      </c>
    </row>
    <row r="17" spans="1:17" ht="13.9" x14ac:dyDescent="0.25">
      <c r="A17" s="759">
        <v>2030</v>
      </c>
      <c r="B17" s="429">
        <f t="shared" si="0"/>
        <v>1659.78947368421</v>
      </c>
      <c r="C17" s="429">
        <f t="shared" si="1"/>
        <v>1659.78947368421</v>
      </c>
      <c r="D17" s="429">
        <f t="shared" si="2"/>
        <v>1621.4210526315783</v>
      </c>
      <c r="E17" s="429">
        <f t="shared" si="3"/>
        <v>2835</v>
      </c>
      <c r="F17" s="429">
        <f t="shared" si="4"/>
        <v>2835</v>
      </c>
      <c r="G17" s="429">
        <f t="shared" si="5"/>
        <v>2835</v>
      </c>
      <c r="H17" s="429">
        <f t="shared" si="6"/>
        <v>2835</v>
      </c>
      <c r="I17" s="429">
        <f t="shared" si="7"/>
        <v>2835</v>
      </c>
      <c r="J17" s="429">
        <f t="shared" si="8"/>
        <v>2835</v>
      </c>
      <c r="K17" s="429">
        <f t="shared" si="9"/>
        <v>2835</v>
      </c>
      <c r="L17" s="429">
        <f t="shared" si="10"/>
        <v>2550.78947368421</v>
      </c>
      <c r="M17" s="429">
        <f t="shared" si="11"/>
        <v>4102.5789473684199</v>
      </c>
      <c r="N17" s="429">
        <f t="shared" si="12"/>
        <v>4102.5789473684199</v>
      </c>
      <c r="O17" s="429">
        <f t="shared" si="13"/>
        <v>3650.6842105263167</v>
      </c>
      <c r="P17" s="429">
        <f t="shared" si="14"/>
        <v>4615.6315789473683</v>
      </c>
      <c r="Q17" s="767">
        <f t="shared" si="15"/>
        <v>4615.6315789473683</v>
      </c>
    </row>
    <row r="18" spans="1:17" ht="13.9" x14ac:dyDescent="0.25">
      <c r="A18" s="759">
        <v>2031</v>
      </c>
      <c r="B18" s="429">
        <f t="shared" si="0"/>
        <v>1705.2631578947362</v>
      </c>
      <c r="C18" s="429">
        <f t="shared" si="1"/>
        <v>1705.2631578947362</v>
      </c>
      <c r="D18" s="429">
        <f t="shared" si="2"/>
        <v>1663.4736842105256</v>
      </c>
      <c r="E18" s="429">
        <f t="shared" si="3"/>
        <v>2914</v>
      </c>
      <c r="F18" s="429">
        <f t="shared" si="4"/>
        <v>2914</v>
      </c>
      <c r="G18" s="429">
        <f t="shared" si="5"/>
        <v>2914</v>
      </c>
      <c r="H18" s="429">
        <f t="shared" si="6"/>
        <v>2914</v>
      </c>
      <c r="I18" s="429">
        <f t="shared" si="7"/>
        <v>2914</v>
      </c>
      <c r="J18" s="429">
        <f t="shared" si="8"/>
        <v>2914</v>
      </c>
      <c r="K18" s="429">
        <f t="shared" si="9"/>
        <v>2914</v>
      </c>
      <c r="L18" s="429">
        <f t="shared" si="10"/>
        <v>2621.2631578947362</v>
      </c>
      <c r="M18" s="429">
        <f t="shared" si="11"/>
        <v>4218.5263157894724</v>
      </c>
      <c r="N18" s="429">
        <f t="shared" si="12"/>
        <v>4218.5263157894724</v>
      </c>
      <c r="O18" s="429">
        <f t="shared" si="13"/>
        <v>3743.8947368421063</v>
      </c>
      <c r="P18" s="429">
        <f t="shared" si="14"/>
        <v>4724.2105263157891</v>
      </c>
      <c r="Q18" s="767">
        <f t="shared" si="15"/>
        <v>4724.2105263157891</v>
      </c>
    </row>
    <row r="19" spans="1:17" ht="13.9" x14ac:dyDescent="0.25">
      <c r="A19" s="759">
        <v>2032</v>
      </c>
      <c r="B19" s="429">
        <f t="shared" si="0"/>
        <v>1750.7368421052624</v>
      </c>
      <c r="C19" s="429">
        <f t="shared" si="1"/>
        <v>1750.7368421052624</v>
      </c>
      <c r="D19" s="429">
        <f t="shared" si="2"/>
        <v>1705.5263157894728</v>
      </c>
      <c r="E19" s="429">
        <f t="shared" si="3"/>
        <v>2993</v>
      </c>
      <c r="F19" s="429">
        <f t="shared" si="4"/>
        <v>2993</v>
      </c>
      <c r="G19" s="429">
        <f t="shared" si="5"/>
        <v>2993</v>
      </c>
      <c r="H19" s="429">
        <f t="shared" si="6"/>
        <v>2993</v>
      </c>
      <c r="I19" s="429">
        <f t="shared" si="7"/>
        <v>2993</v>
      </c>
      <c r="J19" s="429">
        <f t="shared" si="8"/>
        <v>2993</v>
      </c>
      <c r="K19" s="429">
        <f t="shared" si="9"/>
        <v>2993</v>
      </c>
      <c r="L19" s="429">
        <f t="shared" si="10"/>
        <v>2691.7368421052624</v>
      </c>
      <c r="M19" s="429">
        <f t="shared" si="11"/>
        <v>4334.4736842105249</v>
      </c>
      <c r="N19" s="429">
        <f t="shared" si="12"/>
        <v>4334.4736842105249</v>
      </c>
      <c r="O19" s="429">
        <f t="shared" si="13"/>
        <v>3837.1052631578959</v>
      </c>
      <c r="P19" s="429">
        <f t="shared" si="14"/>
        <v>4832.78947368421</v>
      </c>
      <c r="Q19" s="767">
        <f t="shared" si="15"/>
        <v>4832.78947368421</v>
      </c>
    </row>
    <row r="20" spans="1:17" ht="13.9" x14ac:dyDescent="0.25">
      <c r="A20" s="759">
        <v>2033</v>
      </c>
      <c r="B20" s="429">
        <f t="shared" si="0"/>
        <v>1796.2105263157887</v>
      </c>
      <c r="C20" s="429">
        <f t="shared" si="1"/>
        <v>1796.2105263157887</v>
      </c>
      <c r="D20" s="429">
        <f t="shared" si="2"/>
        <v>1747.5789473684201</v>
      </c>
      <c r="E20" s="429">
        <f t="shared" si="3"/>
        <v>3072</v>
      </c>
      <c r="F20" s="429">
        <f t="shared" si="4"/>
        <v>3072</v>
      </c>
      <c r="G20" s="429">
        <f t="shared" si="5"/>
        <v>3072</v>
      </c>
      <c r="H20" s="429">
        <f t="shared" si="6"/>
        <v>3072</v>
      </c>
      <c r="I20" s="429">
        <f t="shared" si="7"/>
        <v>3072</v>
      </c>
      <c r="J20" s="429">
        <f t="shared" si="8"/>
        <v>3072</v>
      </c>
      <c r="K20" s="429">
        <f t="shared" si="9"/>
        <v>3072</v>
      </c>
      <c r="L20" s="429">
        <f t="shared" si="10"/>
        <v>2762.2105263157887</v>
      </c>
      <c r="M20" s="429">
        <f t="shared" si="11"/>
        <v>4450.4210526315774</v>
      </c>
      <c r="N20" s="429">
        <f t="shared" si="12"/>
        <v>4450.4210526315774</v>
      </c>
      <c r="O20" s="429">
        <f t="shared" si="13"/>
        <v>3930.3157894736855</v>
      </c>
      <c r="P20" s="429">
        <f t="shared" si="14"/>
        <v>4941.3684210526308</v>
      </c>
      <c r="Q20" s="767">
        <f t="shared" si="15"/>
        <v>4941.3684210526308</v>
      </c>
    </row>
    <row r="21" spans="1:17" ht="13.9" x14ac:dyDescent="0.25">
      <c r="A21" s="759">
        <v>2034</v>
      </c>
      <c r="B21" s="429">
        <f t="shared" si="0"/>
        <v>1841.6842105263149</v>
      </c>
      <c r="C21" s="429">
        <f t="shared" si="1"/>
        <v>1841.6842105263149</v>
      </c>
      <c r="D21" s="429">
        <f t="shared" si="2"/>
        <v>1789.6315789473674</v>
      </c>
      <c r="E21" s="429">
        <f t="shared" si="3"/>
        <v>3151</v>
      </c>
      <c r="F21" s="429">
        <f t="shared" si="4"/>
        <v>3151</v>
      </c>
      <c r="G21" s="429">
        <f t="shared" si="5"/>
        <v>3151</v>
      </c>
      <c r="H21" s="429">
        <f t="shared" si="6"/>
        <v>3151</v>
      </c>
      <c r="I21" s="429">
        <f t="shared" si="7"/>
        <v>3151</v>
      </c>
      <c r="J21" s="429">
        <f t="shared" si="8"/>
        <v>3151</v>
      </c>
      <c r="K21" s="429">
        <f t="shared" si="9"/>
        <v>3151</v>
      </c>
      <c r="L21" s="429">
        <f t="shared" si="10"/>
        <v>2832.6842105263149</v>
      </c>
      <c r="M21" s="429">
        <f t="shared" si="11"/>
        <v>4566.3684210526299</v>
      </c>
      <c r="N21" s="429">
        <f t="shared" si="12"/>
        <v>4566.3684210526299</v>
      </c>
      <c r="O21" s="429">
        <f t="shared" si="13"/>
        <v>4023.5263157894751</v>
      </c>
      <c r="P21" s="429">
        <f t="shared" si="14"/>
        <v>5049.9473684210516</v>
      </c>
      <c r="Q21" s="767">
        <f t="shared" si="15"/>
        <v>5049.9473684210516</v>
      </c>
    </row>
    <row r="22" spans="1:17" ht="13.9" x14ac:dyDescent="0.25">
      <c r="A22" s="759">
        <v>2035</v>
      </c>
      <c r="B22" s="429">
        <f t="shared" si="0"/>
        <v>1887.1578947368412</v>
      </c>
      <c r="C22" s="429">
        <f t="shared" si="1"/>
        <v>1887.1578947368412</v>
      </c>
      <c r="D22" s="429">
        <f t="shared" si="2"/>
        <v>1831.6842105263147</v>
      </c>
      <c r="E22" s="429">
        <f t="shared" si="3"/>
        <v>3230</v>
      </c>
      <c r="F22" s="429">
        <f t="shared" si="4"/>
        <v>3230</v>
      </c>
      <c r="G22" s="429">
        <f t="shared" si="5"/>
        <v>3230</v>
      </c>
      <c r="H22" s="429">
        <f t="shared" si="6"/>
        <v>3230</v>
      </c>
      <c r="I22" s="429">
        <f t="shared" si="7"/>
        <v>3230</v>
      </c>
      <c r="J22" s="429">
        <f t="shared" si="8"/>
        <v>3230</v>
      </c>
      <c r="K22" s="429">
        <f t="shared" si="9"/>
        <v>3230</v>
      </c>
      <c r="L22" s="429">
        <f t="shared" si="10"/>
        <v>2903.1578947368412</v>
      </c>
      <c r="M22" s="429">
        <f t="shared" si="11"/>
        <v>4682.3157894736823</v>
      </c>
      <c r="N22" s="429">
        <f t="shared" si="12"/>
        <v>4682.3157894736823</v>
      </c>
      <c r="O22" s="429">
        <f t="shared" si="13"/>
        <v>4116.7368421052643</v>
      </c>
      <c r="P22" s="429">
        <f t="shared" si="14"/>
        <v>5158.5263157894724</v>
      </c>
      <c r="Q22" s="767">
        <f t="shared" si="15"/>
        <v>5158.5263157894724</v>
      </c>
    </row>
    <row r="23" spans="1:17" ht="13.9" x14ac:dyDescent="0.25">
      <c r="A23" s="759">
        <v>2036</v>
      </c>
      <c r="B23" s="429">
        <f t="shared" si="0"/>
        <v>1932.6315789473674</v>
      </c>
      <c r="C23" s="429">
        <f t="shared" si="1"/>
        <v>1932.6315789473674</v>
      </c>
      <c r="D23" s="429">
        <f t="shared" si="2"/>
        <v>1873.736842105262</v>
      </c>
      <c r="E23" s="429">
        <f t="shared" si="3"/>
        <v>3309</v>
      </c>
      <c r="F23" s="429">
        <f t="shared" si="4"/>
        <v>3309</v>
      </c>
      <c r="G23" s="429">
        <f t="shared" si="5"/>
        <v>3309</v>
      </c>
      <c r="H23" s="429">
        <f t="shared" si="6"/>
        <v>3309</v>
      </c>
      <c r="I23" s="429">
        <f t="shared" si="7"/>
        <v>3309</v>
      </c>
      <c r="J23" s="429">
        <f t="shared" si="8"/>
        <v>3309</v>
      </c>
      <c r="K23" s="429">
        <f t="shared" si="9"/>
        <v>3309</v>
      </c>
      <c r="L23" s="429">
        <f t="shared" si="10"/>
        <v>2973.6315789473674</v>
      </c>
      <c r="M23" s="429">
        <f t="shared" si="11"/>
        <v>4798.2631578947348</v>
      </c>
      <c r="N23" s="429">
        <f t="shared" si="12"/>
        <v>4798.2631578947348</v>
      </c>
      <c r="O23" s="429">
        <f t="shared" si="13"/>
        <v>4209.9473684210534</v>
      </c>
      <c r="P23" s="429">
        <f t="shared" si="14"/>
        <v>5267.1052631578932</v>
      </c>
      <c r="Q23" s="767">
        <f t="shared" si="15"/>
        <v>5267.1052631578932</v>
      </c>
    </row>
    <row r="24" spans="1:17" ht="13.9" x14ac:dyDescent="0.25">
      <c r="A24" s="759">
        <v>2037</v>
      </c>
      <c r="B24" s="429">
        <f t="shared" si="0"/>
        <v>1978.1052631578937</v>
      </c>
      <c r="C24" s="429">
        <f t="shared" si="1"/>
        <v>1978.1052631578937</v>
      </c>
      <c r="D24" s="429">
        <f t="shared" si="2"/>
        <v>1915.7894736842093</v>
      </c>
      <c r="E24" s="429">
        <f t="shared" si="3"/>
        <v>3388</v>
      </c>
      <c r="F24" s="429">
        <f t="shared" si="4"/>
        <v>3388</v>
      </c>
      <c r="G24" s="429">
        <f t="shared" si="5"/>
        <v>3388</v>
      </c>
      <c r="H24" s="429">
        <f t="shared" si="6"/>
        <v>3388</v>
      </c>
      <c r="I24" s="429">
        <f t="shared" si="7"/>
        <v>3388</v>
      </c>
      <c r="J24" s="429">
        <f t="shared" si="8"/>
        <v>3388</v>
      </c>
      <c r="K24" s="429">
        <f t="shared" si="9"/>
        <v>3388</v>
      </c>
      <c r="L24" s="429">
        <f t="shared" si="10"/>
        <v>3044.1052631578937</v>
      </c>
      <c r="M24" s="429">
        <f t="shared" si="11"/>
        <v>4914.2105263157873</v>
      </c>
      <c r="N24" s="429">
        <f t="shared" si="12"/>
        <v>4914.2105263157873</v>
      </c>
      <c r="O24" s="429">
        <f t="shared" si="13"/>
        <v>4303.1578947368425</v>
      </c>
      <c r="P24" s="429">
        <f t="shared" si="14"/>
        <v>5375.684210526314</v>
      </c>
      <c r="Q24" s="767">
        <f t="shared" si="15"/>
        <v>5375.684210526314</v>
      </c>
    </row>
    <row r="25" spans="1:17" ht="13.9" x14ac:dyDescent="0.25">
      <c r="A25" s="759">
        <v>2038</v>
      </c>
      <c r="B25" s="429">
        <f t="shared" si="0"/>
        <v>2023.5789473684199</v>
      </c>
      <c r="C25" s="429">
        <f t="shared" si="1"/>
        <v>2023.5789473684199</v>
      </c>
      <c r="D25" s="429">
        <f t="shared" si="2"/>
        <v>1957.8421052631566</v>
      </c>
      <c r="E25" s="429">
        <f t="shared" si="3"/>
        <v>3467</v>
      </c>
      <c r="F25" s="429">
        <f t="shared" si="4"/>
        <v>3467</v>
      </c>
      <c r="G25" s="429">
        <f t="shared" si="5"/>
        <v>3467</v>
      </c>
      <c r="H25" s="429">
        <f t="shared" si="6"/>
        <v>3467</v>
      </c>
      <c r="I25" s="429">
        <f t="shared" si="7"/>
        <v>3467</v>
      </c>
      <c r="J25" s="429">
        <f t="shared" si="8"/>
        <v>3467</v>
      </c>
      <c r="K25" s="429">
        <f t="shared" si="9"/>
        <v>3467</v>
      </c>
      <c r="L25" s="429">
        <f t="shared" si="10"/>
        <v>3114.5789473684199</v>
      </c>
      <c r="M25" s="429">
        <f t="shared" si="11"/>
        <v>5030.1578947368398</v>
      </c>
      <c r="N25" s="429">
        <f t="shared" si="12"/>
        <v>5030.1578947368398</v>
      </c>
      <c r="O25" s="429">
        <f t="shared" si="13"/>
        <v>4396.3684210526317</v>
      </c>
      <c r="P25" s="429">
        <f t="shared" si="14"/>
        <v>5484.2631578947348</v>
      </c>
      <c r="Q25" s="767">
        <f t="shared" si="15"/>
        <v>5484.2631578947348</v>
      </c>
    </row>
    <row r="26" spans="1:17" ht="13.9" x14ac:dyDescent="0.25">
      <c r="A26" s="759">
        <v>2039</v>
      </c>
      <c r="B26" s="429">
        <f t="shared" si="0"/>
        <v>2069.0526315789461</v>
      </c>
      <c r="C26" s="429">
        <f t="shared" si="1"/>
        <v>2069.0526315789461</v>
      </c>
      <c r="D26" s="429">
        <f t="shared" si="2"/>
        <v>1999.8947368421038</v>
      </c>
      <c r="E26" s="429">
        <f t="shared" si="3"/>
        <v>3546</v>
      </c>
      <c r="F26" s="429">
        <f t="shared" si="4"/>
        <v>3546</v>
      </c>
      <c r="G26" s="429">
        <f t="shared" si="5"/>
        <v>3546</v>
      </c>
      <c r="H26" s="429">
        <f t="shared" si="6"/>
        <v>3546</v>
      </c>
      <c r="I26" s="429">
        <f t="shared" si="7"/>
        <v>3546</v>
      </c>
      <c r="J26" s="429">
        <f t="shared" si="8"/>
        <v>3546</v>
      </c>
      <c r="K26" s="429">
        <f t="shared" si="9"/>
        <v>3546</v>
      </c>
      <c r="L26" s="429">
        <f t="shared" si="10"/>
        <v>3185.0526315789461</v>
      </c>
      <c r="M26" s="429">
        <f t="shared" si="11"/>
        <v>5146.1052631578923</v>
      </c>
      <c r="N26" s="429">
        <f t="shared" si="12"/>
        <v>5146.1052631578923</v>
      </c>
      <c r="O26" s="429">
        <f t="shared" si="13"/>
        <v>4489.5789473684208</v>
      </c>
      <c r="P26" s="429">
        <f t="shared" si="14"/>
        <v>5592.8421052631556</v>
      </c>
      <c r="Q26" s="767">
        <f t="shared" si="15"/>
        <v>5592.8421052631556</v>
      </c>
    </row>
    <row r="27" spans="1:17" ht="13.9" x14ac:dyDescent="0.25">
      <c r="A27" s="759">
        <v>2040</v>
      </c>
      <c r="B27" s="429">
        <f t="shared" si="0"/>
        <v>2114.5263157894724</v>
      </c>
      <c r="C27" s="429">
        <f t="shared" si="1"/>
        <v>2114.5263157894724</v>
      </c>
      <c r="D27" s="429">
        <f t="shared" si="2"/>
        <v>2041.9473684210511</v>
      </c>
      <c r="E27" s="429">
        <f t="shared" si="3"/>
        <v>3625</v>
      </c>
      <c r="F27" s="429">
        <f t="shared" si="4"/>
        <v>3625</v>
      </c>
      <c r="G27" s="429">
        <f t="shared" si="5"/>
        <v>3625</v>
      </c>
      <c r="H27" s="429">
        <f t="shared" si="6"/>
        <v>3625</v>
      </c>
      <c r="I27" s="429">
        <f t="shared" si="7"/>
        <v>3625</v>
      </c>
      <c r="J27" s="429">
        <f t="shared" si="8"/>
        <v>3625</v>
      </c>
      <c r="K27" s="429">
        <f t="shared" si="9"/>
        <v>3625</v>
      </c>
      <c r="L27" s="429">
        <f t="shared" si="10"/>
        <v>3255.5263157894724</v>
      </c>
      <c r="M27" s="429">
        <f t="shared" si="11"/>
        <v>5262.0526315789448</v>
      </c>
      <c r="N27" s="429">
        <f t="shared" si="12"/>
        <v>5262.0526315789448</v>
      </c>
      <c r="O27" s="429">
        <f t="shared" si="13"/>
        <v>4582.78947368421</v>
      </c>
      <c r="P27" s="429">
        <f t="shared" si="14"/>
        <v>5701.4210526315765</v>
      </c>
      <c r="Q27" s="767">
        <f t="shared" si="15"/>
        <v>5701.4210526315765</v>
      </c>
    </row>
    <row r="28" spans="1:17" ht="14.45" thickBot="1" x14ac:dyDescent="0.3">
      <c r="A28" s="763">
        <v>2041</v>
      </c>
      <c r="B28" s="768">
        <v>2160</v>
      </c>
      <c r="C28" s="768">
        <v>2160</v>
      </c>
      <c r="D28" s="768">
        <v>2084</v>
      </c>
      <c r="E28" s="768">
        <v>3704</v>
      </c>
      <c r="F28" s="768">
        <v>3704</v>
      </c>
      <c r="G28" s="768">
        <v>3704</v>
      </c>
      <c r="H28" s="768">
        <v>3704</v>
      </c>
      <c r="I28" s="768">
        <v>3704</v>
      </c>
      <c r="J28" s="768">
        <v>3704</v>
      </c>
      <c r="K28" s="768">
        <v>3704</v>
      </c>
      <c r="L28" s="768">
        <v>3326</v>
      </c>
      <c r="M28" s="768">
        <v>5378</v>
      </c>
      <c r="N28" s="768">
        <v>5378</v>
      </c>
      <c r="O28" s="768">
        <v>4676</v>
      </c>
      <c r="P28" s="768">
        <v>5810</v>
      </c>
      <c r="Q28" s="769">
        <v>5810</v>
      </c>
    </row>
    <row r="30" spans="1:17" ht="14.45" thickBot="1" x14ac:dyDescent="0.3">
      <c r="A30" s="902" t="s">
        <v>618</v>
      </c>
      <c r="B30" s="902"/>
      <c r="C30" s="902"/>
      <c r="D30" s="902"/>
      <c r="E30" s="902"/>
      <c r="F30" s="902"/>
      <c r="G30" s="902"/>
      <c r="H30" s="902"/>
      <c r="I30" s="902"/>
      <c r="J30" s="902"/>
      <c r="K30" s="902"/>
      <c r="L30" s="902"/>
      <c r="M30" s="902"/>
      <c r="N30" s="902"/>
      <c r="O30" s="902"/>
      <c r="P30" s="902"/>
      <c r="Q30" s="902"/>
    </row>
    <row r="31" spans="1:17" ht="14.45" thickBot="1" x14ac:dyDescent="0.3">
      <c r="A31" s="770" t="s">
        <v>297</v>
      </c>
      <c r="B31" s="771">
        <v>27</v>
      </c>
      <c r="C31" s="771">
        <v>27</v>
      </c>
      <c r="D31" s="771">
        <v>27</v>
      </c>
      <c r="E31" s="771">
        <v>16</v>
      </c>
      <c r="F31" s="771">
        <v>16</v>
      </c>
      <c r="G31" s="771">
        <v>16</v>
      </c>
      <c r="H31" s="771">
        <v>16</v>
      </c>
      <c r="I31" s="771">
        <v>16</v>
      </c>
      <c r="J31" s="771">
        <v>16</v>
      </c>
      <c r="K31" s="771">
        <v>16</v>
      </c>
      <c r="L31" s="771">
        <v>18</v>
      </c>
      <c r="M31" s="771">
        <v>11</v>
      </c>
      <c r="N31" s="771">
        <v>11</v>
      </c>
      <c r="O31" s="771">
        <v>11</v>
      </c>
      <c r="P31" s="771">
        <v>9</v>
      </c>
      <c r="Q31" s="772">
        <v>8</v>
      </c>
    </row>
    <row r="33" spans="1:17" ht="14.45" thickBot="1" x14ac:dyDescent="0.3">
      <c r="A33" s="902" t="s">
        <v>619</v>
      </c>
      <c r="B33" s="902"/>
      <c r="C33" s="902"/>
      <c r="D33" s="902"/>
      <c r="E33" s="902"/>
      <c r="F33" s="902"/>
      <c r="G33" s="902"/>
      <c r="H33" s="902"/>
      <c r="I33" s="902"/>
      <c r="J33" s="902"/>
      <c r="K33" s="902"/>
      <c r="L33" s="902"/>
      <c r="M33" s="902"/>
      <c r="N33" s="902"/>
      <c r="O33" s="902"/>
      <c r="P33" s="902"/>
      <c r="Q33" s="902"/>
    </row>
    <row r="34" spans="1:17" ht="13.9" x14ac:dyDescent="0.25">
      <c r="A34" s="480">
        <v>2022</v>
      </c>
      <c r="B34" s="773">
        <f>B9*(1+B$31/100)</f>
        <v>1645.92</v>
      </c>
      <c r="C34" s="773">
        <f t="shared" ref="C34:Q49" si="16">C9*(1+C$31/100)</f>
        <v>1645.92</v>
      </c>
      <c r="D34" s="773">
        <f t="shared" si="16"/>
        <v>1631.95</v>
      </c>
      <c r="E34" s="773">
        <f t="shared" si="16"/>
        <v>2555.48</v>
      </c>
      <c r="F34" s="773">
        <f t="shared" si="16"/>
        <v>2555.48</v>
      </c>
      <c r="G34" s="773">
        <f t="shared" si="16"/>
        <v>2555.48</v>
      </c>
      <c r="H34" s="773">
        <f t="shared" si="16"/>
        <v>2555.48</v>
      </c>
      <c r="I34" s="773">
        <f t="shared" si="16"/>
        <v>2555.48</v>
      </c>
      <c r="J34" s="773">
        <f t="shared" si="16"/>
        <v>2555.48</v>
      </c>
      <c r="K34" s="773">
        <f t="shared" ref="K34:Q34" si="17">K9*(1+K$31/100)</f>
        <v>2555.48</v>
      </c>
      <c r="L34" s="773">
        <f t="shared" si="17"/>
        <v>2344.66</v>
      </c>
      <c r="M34" s="773">
        <f t="shared" si="17"/>
        <v>3524.2500000000005</v>
      </c>
      <c r="N34" s="773">
        <f t="shared" si="17"/>
        <v>3524.2500000000005</v>
      </c>
      <c r="O34" s="773">
        <f t="shared" si="17"/>
        <v>3224.55</v>
      </c>
      <c r="P34" s="773">
        <f t="shared" si="17"/>
        <v>4084.2300000000005</v>
      </c>
      <c r="Q34" s="774">
        <f t="shared" si="17"/>
        <v>4046.76</v>
      </c>
    </row>
    <row r="35" spans="1:17" ht="13.9" x14ac:dyDescent="0.25">
      <c r="A35" s="759">
        <v>2023</v>
      </c>
      <c r="B35" s="429">
        <f t="shared" ref="B35:Q50" si="18">B10*(1+B$31/100)</f>
        <v>1703.6715789473683</v>
      </c>
      <c r="C35" s="429">
        <f t="shared" si="18"/>
        <v>1703.6715789473683</v>
      </c>
      <c r="D35" s="429">
        <f t="shared" si="18"/>
        <v>1685.356842105263</v>
      </c>
      <c r="E35" s="429">
        <f t="shared" si="18"/>
        <v>2647.12</v>
      </c>
      <c r="F35" s="429">
        <f t="shared" si="18"/>
        <v>2647.12</v>
      </c>
      <c r="G35" s="429">
        <f t="shared" si="18"/>
        <v>2647.12</v>
      </c>
      <c r="H35" s="429">
        <f t="shared" si="18"/>
        <v>2647.12</v>
      </c>
      <c r="I35" s="429">
        <f t="shared" si="18"/>
        <v>2647.12</v>
      </c>
      <c r="J35" s="429">
        <f t="shared" si="18"/>
        <v>2647.12</v>
      </c>
      <c r="K35" s="429">
        <f t="shared" si="18"/>
        <v>2647.12</v>
      </c>
      <c r="L35" s="429">
        <f t="shared" si="18"/>
        <v>2427.818947368421</v>
      </c>
      <c r="M35" s="429">
        <f t="shared" si="18"/>
        <v>3652.9515789473685</v>
      </c>
      <c r="N35" s="429">
        <f t="shared" si="18"/>
        <v>3652.9515789473685</v>
      </c>
      <c r="O35" s="429">
        <f t="shared" si="18"/>
        <v>3328.0136842105267</v>
      </c>
      <c r="P35" s="429">
        <f t="shared" si="18"/>
        <v>4202.581052631579</v>
      </c>
      <c r="Q35" s="767">
        <f t="shared" si="18"/>
        <v>4164.0252631578951</v>
      </c>
    </row>
    <row r="36" spans="1:17" ht="13.9" x14ac:dyDescent="0.25">
      <c r="A36" s="759">
        <v>2024</v>
      </c>
      <c r="B36" s="429">
        <f t="shared" si="18"/>
        <v>1761.4231578947367</v>
      </c>
      <c r="C36" s="429">
        <f t="shared" si="16"/>
        <v>1761.4231578947367</v>
      </c>
      <c r="D36" s="429">
        <f t="shared" si="16"/>
        <v>1738.7636842105262</v>
      </c>
      <c r="E36" s="429">
        <f t="shared" si="16"/>
        <v>2738.7599999999998</v>
      </c>
      <c r="F36" s="429">
        <f t="shared" si="16"/>
        <v>2738.7599999999998</v>
      </c>
      <c r="G36" s="429">
        <f t="shared" si="16"/>
        <v>2738.7599999999998</v>
      </c>
      <c r="H36" s="429">
        <f t="shared" si="16"/>
        <v>2738.7599999999998</v>
      </c>
      <c r="I36" s="429">
        <f t="shared" si="16"/>
        <v>2738.7599999999998</v>
      </c>
      <c r="J36" s="429">
        <f t="shared" si="16"/>
        <v>2738.7599999999998</v>
      </c>
      <c r="K36" s="429">
        <f t="shared" si="16"/>
        <v>2738.7599999999998</v>
      </c>
      <c r="L36" s="429">
        <f t="shared" si="16"/>
        <v>2510.9778947368418</v>
      </c>
      <c r="M36" s="429">
        <f t="shared" si="16"/>
        <v>3781.653157894737</v>
      </c>
      <c r="N36" s="429">
        <f t="shared" si="16"/>
        <v>3781.653157894737</v>
      </c>
      <c r="O36" s="429">
        <f t="shared" si="16"/>
        <v>3431.4773684210531</v>
      </c>
      <c r="P36" s="429">
        <f t="shared" si="16"/>
        <v>4320.9321052631585</v>
      </c>
      <c r="Q36" s="767">
        <f t="shared" si="16"/>
        <v>4281.29052631579</v>
      </c>
    </row>
    <row r="37" spans="1:17" ht="13.9" x14ac:dyDescent="0.25">
      <c r="A37" s="759">
        <v>2025</v>
      </c>
      <c r="B37" s="429">
        <f t="shared" si="18"/>
        <v>1819.1747368421049</v>
      </c>
      <c r="C37" s="429">
        <f t="shared" si="16"/>
        <v>1819.1747368421049</v>
      </c>
      <c r="D37" s="429">
        <f t="shared" si="16"/>
        <v>1792.1705263157892</v>
      </c>
      <c r="E37" s="429">
        <f t="shared" si="16"/>
        <v>2830.3999999999996</v>
      </c>
      <c r="F37" s="429">
        <f t="shared" si="16"/>
        <v>2830.3999999999996</v>
      </c>
      <c r="G37" s="429">
        <f t="shared" si="16"/>
        <v>2830.3999999999996</v>
      </c>
      <c r="H37" s="429">
        <f t="shared" si="16"/>
        <v>2830.3999999999996</v>
      </c>
      <c r="I37" s="429">
        <f t="shared" si="16"/>
        <v>2830.3999999999996</v>
      </c>
      <c r="J37" s="429">
        <f t="shared" si="16"/>
        <v>2830.3999999999996</v>
      </c>
      <c r="K37" s="429">
        <f t="shared" si="16"/>
        <v>2830.3999999999996</v>
      </c>
      <c r="L37" s="429">
        <f t="shared" si="16"/>
        <v>2594.136842105263</v>
      </c>
      <c r="M37" s="429">
        <f t="shared" si="16"/>
        <v>3910.354736842105</v>
      </c>
      <c r="N37" s="429">
        <f t="shared" si="16"/>
        <v>3910.354736842105</v>
      </c>
      <c r="O37" s="429">
        <f t="shared" si="16"/>
        <v>3534.9410526315796</v>
      </c>
      <c r="P37" s="429">
        <f t="shared" si="16"/>
        <v>4439.283157894738</v>
      </c>
      <c r="Q37" s="767">
        <f t="shared" si="16"/>
        <v>4398.5557894736849</v>
      </c>
    </row>
    <row r="38" spans="1:17" ht="13.9" x14ac:dyDescent="0.25">
      <c r="A38" s="759">
        <v>2026</v>
      </c>
      <c r="B38" s="429">
        <f t="shared" si="18"/>
        <v>1876.9263157894734</v>
      </c>
      <c r="C38" s="429">
        <f t="shared" si="16"/>
        <v>1876.9263157894734</v>
      </c>
      <c r="D38" s="429">
        <f t="shared" si="16"/>
        <v>1845.5773684210521</v>
      </c>
      <c r="E38" s="429">
        <f t="shared" si="16"/>
        <v>2922.04</v>
      </c>
      <c r="F38" s="429">
        <f t="shared" si="16"/>
        <v>2922.04</v>
      </c>
      <c r="G38" s="429">
        <f t="shared" si="16"/>
        <v>2922.04</v>
      </c>
      <c r="H38" s="429">
        <f t="shared" si="16"/>
        <v>2922.04</v>
      </c>
      <c r="I38" s="429">
        <f t="shared" si="16"/>
        <v>2922.04</v>
      </c>
      <c r="J38" s="429">
        <f t="shared" si="16"/>
        <v>2922.04</v>
      </c>
      <c r="K38" s="429">
        <f t="shared" si="16"/>
        <v>2922.04</v>
      </c>
      <c r="L38" s="429">
        <f t="shared" si="16"/>
        <v>2677.2957894736837</v>
      </c>
      <c r="M38" s="429">
        <f t="shared" si="16"/>
        <v>4039.0563157894735</v>
      </c>
      <c r="N38" s="429">
        <f t="shared" si="16"/>
        <v>4039.0563157894735</v>
      </c>
      <c r="O38" s="429">
        <f t="shared" si="16"/>
        <v>3638.4047368421061</v>
      </c>
      <c r="P38" s="429">
        <f t="shared" si="16"/>
        <v>4557.6342105263175</v>
      </c>
      <c r="Q38" s="767">
        <f t="shared" si="16"/>
        <v>4515.8210526315797</v>
      </c>
    </row>
    <row r="39" spans="1:17" ht="13.9" x14ac:dyDescent="0.25">
      <c r="A39" s="759">
        <v>2027</v>
      </c>
      <c r="B39" s="429">
        <f t="shared" si="18"/>
        <v>1934.6778947368416</v>
      </c>
      <c r="C39" s="429">
        <f t="shared" si="16"/>
        <v>1934.6778947368416</v>
      </c>
      <c r="D39" s="429">
        <f t="shared" si="16"/>
        <v>1898.9842105263153</v>
      </c>
      <c r="E39" s="429">
        <f t="shared" si="16"/>
        <v>3013.68</v>
      </c>
      <c r="F39" s="429">
        <f t="shared" si="16"/>
        <v>3013.68</v>
      </c>
      <c r="G39" s="429">
        <f t="shared" si="16"/>
        <v>3013.68</v>
      </c>
      <c r="H39" s="429">
        <f t="shared" si="16"/>
        <v>3013.68</v>
      </c>
      <c r="I39" s="429">
        <f t="shared" si="16"/>
        <v>3013.68</v>
      </c>
      <c r="J39" s="429">
        <f t="shared" si="16"/>
        <v>3013.68</v>
      </c>
      <c r="K39" s="429">
        <f t="shared" si="16"/>
        <v>3013.68</v>
      </c>
      <c r="L39" s="429">
        <f t="shared" si="16"/>
        <v>2760.4547368421045</v>
      </c>
      <c r="M39" s="429">
        <f t="shared" si="16"/>
        <v>4167.757894736842</v>
      </c>
      <c r="N39" s="429">
        <f t="shared" si="16"/>
        <v>4167.757894736842</v>
      </c>
      <c r="O39" s="429">
        <f t="shared" si="16"/>
        <v>3741.8684210526326</v>
      </c>
      <c r="P39" s="429">
        <f t="shared" si="16"/>
        <v>4675.985263157896</v>
      </c>
      <c r="Q39" s="767">
        <f t="shared" si="16"/>
        <v>4633.0863157894746</v>
      </c>
    </row>
    <row r="40" spans="1:17" ht="13.9" x14ac:dyDescent="0.25">
      <c r="A40" s="759">
        <v>2028</v>
      </c>
      <c r="B40" s="429">
        <f t="shared" si="18"/>
        <v>1992.4294736842101</v>
      </c>
      <c r="C40" s="429">
        <f t="shared" si="16"/>
        <v>1992.4294736842101</v>
      </c>
      <c r="D40" s="429">
        <f t="shared" si="16"/>
        <v>1952.3910526315783</v>
      </c>
      <c r="E40" s="429">
        <f t="shared" si="16"/>
        <v>3105.3199999999997</v>
      </c>
      <c r="F40" s="429">
        <f t="shared" si="16"/>
        <v>3105.3199999999997</v>
      </c>
      <c r="G40" s="429">
        <f t="shared" si="16"/>
        <v>3105.3199999999997</v>
      </c>
      <c r="H40" s="429">
        <f t="shared" si="16"/>
        <v>3105.3199999999997</v>
      </c>
      <c r="I40" s="429">
        <f t="shared" si="16"/>
        <v>3105.3199999999997</v>
      </c>
      <c r="J40" s="429">
        <f t="shared" si="16"/>
        <v>3105.3199999999997</v>
      </c>
      <c r="K40" s="429">
        <f t="shared" si="16"/>
        <v>3105.3199999999997</v>
      </c>
      <c r="L40" s="429">
        <f t="shared" si="16"/>
        <v>2843.6136842105257</v>
      </c>
      <c r="M40" s="429">
        <f t="shared" si="16"/>
        <v>4296.45947368421</v>
      </c>
      <c r="N40" s="429">
        <f t="shared" si="16"/>
        <v>4296.45947368421</v>
      </c>
      <c r="O40" s="429">
        <f t="shared" si="16"/>
        <v>3845.3321052631591</v>
      </c>
      <c r="P40" s="429">
        <f t="shared" si="16"/>
        <v>4794.3363157894746</v>
      </c>
      <c r="Q40" s="767">
        <f t="shared" si="16"/>
        <v>4750.3515789473695</v>
      </c>
    </row>
    <row r="41" spans="1:17" ht="13.9" x14ac:dyDescent="0.25">
      <c r="A41" s="759">
        <v>2029</v>
      </c>
      <c r="B41" s="429">
        <f t="shared" si="18"/>
        <v>2050.1810526315785</v>
      </c>
      <c r="C41" s="429">
        <f t="shared" si="16"/>
        <v>2050.1810526315785</v>
      </c>
      <c r="D41" s="429">
        <f t="shared" si="16"/>
        <v>2005.7978947368415</v>
      </c>
      <c r="E41" s="429">
        <f t="shared" si="16"/>
        <v>3196.9599999999996</v>
      </c>
      <c r="F41" s="429">
        <f t="shared" si="16"/>
        <v>3196.9599999999996</v>
      </c>
      <c r="G41" s="429">
        <f t="shared" si="16"/>
        <v>3196.9599999999996</v>
      </c>
      <c r="H41" s="429">
        <f t="shared" si="16"/>
        <v>3196.9599999999996</v>
      </c>
      <c r="I41" s="429">
        <f t="shared" si="16"/>
        <v>3196.9599999999996</v>
      </c>
      <c r="J41" s="429">
        <f t="shared" si="16"/>
        <v>3196.9599999999996</v>
      </c>
      <c r="K41" s="429">
        <f t="shared" si="16"/>
        <v>3196.9599999999996</v>
      </c>
      <c r="L41" s="429">
        <f t="shared" si="16"/>
        <v>2926.7726315789464</v>
      </c>
      <c r="M41" s="429">
        <f t="shared" si="16"/>
        <v>4425.1610526315781</v>
      </c>
      <c r="N41" s="429">
        <f t="shared" si="16"/>
        <v>4425.1610526315781</v>
      </c>
      <c r="O41" s="429">
        <f t="shared" si="16"/>
        <v>3948.7957894736855</v>
      </c>
      <c r="P41" s="429">
        <f t="shared" si="16"/>
        <v>4912.6873684210532</v>
      </c>
      <c r="Q41" s="767">
        <f t="shared" si="16"/>
        <v>4867.6168421052635</v>
      </c>
    </row>
    <row r="42" spans="1:17" ht="13.9" x14ac:dyDescent="0.25">
      <c r="A42" s="759">
        <v>2030</v>
      </c>
      <c r="B42" s="429">
        <f t="shared" si="18"/>
        <v>2107.9326315789467</v>
      </c>
      <c r="C42" s="429">
        <f t="shared" si="16"/>
        <v>2107.9326315789467</v>
      </c>
      <c r="D42" s="429">
        <f t="shared" si="16"/>
        <v>2059.2047368421045</v>
      </c>
      <c r="E42" s="429">
        <f t="shared" si="16"/>
        <v>3288.6</v>
      </c>
      <c r="F42" s="429">
        <f t="shared" si="16"/>
        <v>3288.6</v>
      </c>
      <c r="G42" s="429">
        <f t="shared" si="16"/>
        <v>3288.6</v>
      </c>
      <c r="H42" s="429">
        <f t="shared" si="16"/>
        <v>3288.6</v>
      </c>
      <c r="I42" s="429">
        <f t="shared" si="16"/>
        <v>3288.6</v>
      </c>
      <c r="J42" s="429">
        <f t="shared" si="16"/>
        <v>3288.6</v>
      </c>
      <c r="K42" s="429">
        <f t="shared" si="16"/>
        <v>3288.6</v>
      </c>
      <c r="L42" s="429">
        <f t="shared" si="16"/>
        <v>3009.9315789473676</v>
      </c>
      <c r="M42" s="429">
        <f t="shared" si="16"/>
        <v>4553.8626315789461</v>
      </c>
      <c r="N42" s="429">
        <f t="shared" si="16"/>
        <v>4553.8626315789461</v>
      </c>
      <c r="O42" s="429">
        <f t="shared" si="16"/>
        <v>4052.259473684212</v>
      </c>
      <c r="P42" s="429">
        <f t="shared" si="16"/>
        <v>5031.0384210526317</v>
      </c>
      <c r="Q42" s="767">
        <f t="shared" si="16"/>
        <v>4984.8821052631583</v>
      </c>
    </row>
    <row r="43" spans="1:17" ht="13.9" x14ac:dyDescent="0.25">
      <c r="A43" s="759">
        <v>2031</v>
      </c>
      <c r="B43" s="429">
        <f t="shared" si="18"/>
        <v>2165.6842105263149</v>
      </c>
      <c r="C43" s="429">
        <f t="shared" si="16"/>
        <v>2165.6842105263149</v>
      </c>
      <c r="D43" s="429">
        <f t="shared" si="16"/>
        <v>2112.6115789473674</v>
      </c>
      <c r="E43" s="429">
        <f t="shared" si="16"/>
        <v>3380.24</v>
      </c>
      <c r="F43" s="429">
        <f t="shared" si="16"/>
        <v>3380.24</v>
      </c>
      <c r="G43" s="429">
        <f t="shared" si="16"/>
        <v>3380.24</v>
      </c>
      <c r="H43" s="429">
        <f t="shared" si="16"/>
        <v>3380.24</v>
      </c>
      <c r="I43" s="429">
        <f t="shared" si="16"/>
        <v>3380.24</v>
      </c>
      <c r="J43" s="429">
        <f t="shared" si="16"/>
        <v>3380.24</v>
      </c>
      <c r="K43" s="429">
        <f t="shared" si="16"/>
        <v>3380.24</v>
      </c>
      <c r="L43" s="429">
        <f t="shared" si="16"/>
        <v>3093.0905263157883</v>
      </c>
      <c r="M43" s="429">
        <f t="shared" si="16"/>
        <v>4682.564210526315</v>
      </c>
      <c r="N43" s="429">
        <f t="shared" si="16"/>
        <v>4682.564210526315</v>
      </c>
      <c r="O43" s="429">
        <f t="shared" si="16"/>
        <v>4155.7231578947385</v>
      </c>
      <c r="P43" s="429">
        <f t="shared" si="16"/>
        <v>5149.3894736842103</v>
      </c>
      <c r="Q43" s="767">
        <f t="shared" si="16"/>
        <v>5102.1473684210523</v>
      </c>
    </row>
    <row r="44" spans="1:17" ht="13.9" x14ac:dyDescent="0.25">
      <c r="A44" s="759">
        <v>2032</v>
      </c>
      <c r="B44" s="429">
        <f t="shared" si="18"/>
        <v>2223.4357894736831</v>
      </c>
      <c r="C44" s="429">
        <f t="shared" si="16"/>
        <v>2223.4357894736831</v>
      </c>
      <c r="D44" s="429">
        <f t="shared" si="16"/>
        <v>2166.0184210526304</v>
      </c>
      <c r="E44" s="429">
        <f t="shared" si="16"/>
        <v>3471.8799999999997</v>
      </c>
      <c r="F44" s="429">
        <f t="shared" si="16"/>
        <v>3471.8799999999997</v>
      </c>
      <c r="G44" s="429">
        <f t="shared" si="16"/>
        <v>3471.8799999999997</v>
      </c>
      <c r="H44" s="429">
        <f t="shared" si="16"/>
        <v>3471.8799999999997</v>
      </c>
      <c r="I44" s="429">
        <f t="shared" si="16"/>
        <v>3471.8799999999997</v>
      </c>
      <c r="J44" s="429">
        <f t="shared" si="16"/>
        <v>3471.8799999999997</v>
      </c>
      <c r="K44" s="429">
        <f t="shared" si="16"/>
        <v>3471.8799999999997</v>
      </c>
      <c r="L44" s="429">
        <f t="shared" si="16"/>
        <v>3176.2494736842095</v>
      </c>
      <c r="M44" s="429">
        <f t="shared" si="16"/>
        <v>4811.2657894736831</v>
      </c>
      <c r="N44" s="429">
        <f t="shared" si="16"/>
        <v>4811.2657894736831</v>
      </c>
      <c r="O44" s="429">
        <f t="shared" si="16"/>
        <v>4259.186842105265</v>
      </c>
      <c r="P44" s="429">
        <f t="shared" si="16"/>
        <v>5267.7405263157889</v>
      </c>
      <c r="Q44" s="767">
        <f t="shared" si="16"/>
        <v>5219.4126315789472</v>
      </c>
    </row>
    <row r="45" spans="1:17" ht="13.9" x14ac:dyDescent="0.25">
      <c r="A45" s="759">
        <v>2033</v>
      </c>
      <c r="B45" s="429">
        <f t="shared" si="18"/>
        <v>2281.1873684210518</v>
      </c>
      <c r="C45" s="429">
        <f t="shared" si="16"/>
        <v>2281.1873684210518</v>
      </c>
      <c r="D45" s="429">
        <f t="shared" si="16"/>
        <v>2219.4252631578938</v>
      </c>
      <c r="E45" s="429">
        <f t="shared" si="16"/>
        <v>3563.5199999999995</v>
      </c>
      <c r="F45" s="429">
        <f t="shared" si="16"/>
        <v>3563.5199999999995</v>
      </c>
      <c r="G45" s="429">
        <f t="shared" si="16"/>
        <v>3563.5199999999995</v>
      </c>
      <c r="H45" s="429">
        <f t="shared" si="16"/>
        <v>3563.5199999999995</v>
      </c>
      <c r="I45" s="429">
        <f t="shared" si="16"/>
        <v>3563.5199999999995</v>
      </c>
      <c r="J45" s="429">
        <f t="shared" si="16"/>
        <v>3563.5199999999995</v>
      </c>
      <c r="K45" s="429">
        <f t="shared" si="16"/>
        <v>3563.5199999999995</v>
      </c>
      <c r="L45" s="429">
        <f t="shared" si="16"/>
        <v>3259.4084210526303</v>
      </c>
      <c r="M45" s="429">
        <f t="shared" si="16"/>
        <v>4939.9673684210511</v>
      </c>
      <c r="N45" s="429">
        <f t="shared" si="16"/>
        <v>4939.9673684210511</v>
      </c>
      <c r="O45" s="429">
        <f t="shared" si="16"/>
        <v>4362.6505263157915</v>
      </c>
      <c r="P45" s="429">
        <f t="shared" si="16"/>
        <v>5386.0915789473684</v>
      </c>
      <c r="Q45" s="767">
        <f t="shared" si="16"/>
        <v>5336.6778947368412</v>
      </c>
    </row>
    <row r="46" spans="1:17" ht="13.9" x14ac:dyDescent="0.25">
      <c r="A46" s="759">
        <v>2034</v>
      </c>
      <c r="B46" s="429">
        <f t="shared" si="18"/>
        <v>2338.93894736842</v>
      </c>
      <c r="C46" s="429">
        <f t="shared" si="16"/>
        <v>2338.93894736842</v>
      </c>
      <c r="D46" s="429">
        <f t="shared" si="16"/>
        <v>2272.8321052631568</v>
      </c>
      <c r="E46" s="429">
        <f t="shared" si="16"/>
        <v>3655.16</v>
      </c>
      <c r="F46" s="429">
        <f t="shared" si="16"/>
        <v>3655.16</v>
      </c>
      <c r="G46" s="429">
        <f t="shared" si="16"/>
        <v>3655.16</v>
      </c>
      <c r="H46" s="429">
        <f t="shared" si="16"/>
        <v>3655.16</v>
      </c>
      <c r="I46" s="429">
        <f t="shared" si="16"/>
        <v>3655.16</v>
      </c>
      <c r="J46" s="429">
        <f t="shared" si="16"/>
        <v>3655.16</v>
      </c>
      <c r="K46" s="429">
        <f t="shared" si="16"/>
        <v>3655.16</v>
      </c>
      <c r="L46" s="429">
        <f t="shared" si="16"/>
        <v>3342.5673684210515</v>
      </c>
      <c r="M46" s="429">
        <f t="shared" si="16"/>
        <v>5068.6689473684191</v>
      </c>
      <c r="N46" s="429">
        <f t="shared" si="16"/>
        <v>5068.6689473684191</v>
      </c>
      <c r="O46" s="429">
        <f t="shared" si="16"/>
        <v>4466.1142105263179</v>
      </c>
      <c r="P46" s="429">
        <f t="shared" si="16"/>
        <v>5504.4426315789469</v>
      </c>
      <c r="Q46" s="767">
        <f t="shared" si="16"/>
        <v>5453.943157894736</v>
      </c>
    </row>
    <row r="47" spans="1:17" ht="13.9" x14ac:dyDescent="0.25">
      <c r="A47" s="759">
        <v>2035</v>
      </c>
      <c r="B47" s="429">
        <f t="shared" si="18"/>
        <v>2396.6905263157882</v>
      </c>
      <c r="C47" s="429">
        <f t="shared" si="16"/>
        <v>2396.6905263157882</v>
      </c>
      <c r="D47" s="429">
        <f t="shared" si="16"/>
        <v>2326.2389473684198</v>
      </c>
      <c r="E47" s="429">
        <f t="shared" si="16"/>
        <v>3746.7999999999997</v>
      </c>
      <c r="F47" s="429">
        <f t="shared" si="16"/>
        <v>3746.7999999999997</v>
      </c>
      <c r="G47" s="429">
        <f t="shared" si="16"/>
        <v>3746.7999999999997</v>
      </c>
      <c r="H47" s="429">
        <f t="shared" si="16"/>
        <v>3746.7999999999997</v>
      </c>
      <c r="I47" s="429">
        <f t="shared" si="16"/>
        <v>3746.7999999999997</v>
      </c>
      <c r="J47" s="429">
        <f t="shared" si="16"/>
        <v>3746.7999999999997</v>
      </c>
      <c r="K47" s="429">
        <f t="shared" si="16"/>
        <v>3746.7999999999997</v>
      </c>
      <c r="L47" s="429">
        <f t="shared" si="16"/>
        <v>3425.7263157894722</v>
      </c>
      <c r="M47" s="429">
        <f t="shared" si="16"/>
        <v>5197.3705263157881</v>
      </c>
      <c r="N47" s="429">
        <f t="shared" si="16"/>
        <v>5197.3705263157881</v>
      </c>
      <c r="O47" s="429">
        <f t="shared" si="16"/>
        <v>4569.5778947368435</v>
      </c>
      <c r="P47" s="429">
        <f t="shared" si="16"/>
        <v>5622.7936842105255</v>
      </c>
      <c r="Q47" s="767">
        <f t="shared" si="16"/>
        <v>5571.2084210526309</v>
      </c>
    </row>
    <row r="48" spans="1:17" ht="13.9" x14ac:dyDescent="0.25">
      <c r="A48" s="759">
        <v>2036</v>
      </c>
      <c r="B48" s="429">
        <f t="shared" si="18"/>
        <v>2454.4421052631565</v>
      </c>
      <c r="C48" s="429">
        <f t="shared" si="16"/>
        <v>2454.4421052631565</v>
      </c>
      <c r="D48" s="429">
        <f t="shared" si="16"/>
        <v>2379.6457894736827</v>
      </c>
      <c r="E48" s="429">
        <f t="shared" si="16"/>
        <v>3838.4399999999996</v>
      </c>
      <c r="F48" s="429">
        <f t="shared" si="16"/>
        <v>3838.4399999999996</v>
      </c>
      <c r="G48" s="429">
        <f t="shared" si="16"/>
        <v>3838.4399999999996</v>
      </c>
      <c r="H48" s="429">
        <f t="shared" si="16"/>
        <v>3838.4399999999996</v>
      </c>
      <c r="I48" s="429">
        <f t="shared" si="16"/>
        <v>3838.4399999999996</v>
      </c>
      <c r="J48" s="429">
        <f t="shared" si="16"/>
        <v>3838.4399999999996</v>
      </c>
      <c r="K48" s="429">
        <f t="shared" si="16"/>
        <v>3838.4399999999996</v>
      </c>
      <c r="L48" s="429">
        <f t="shared" si="16"/>
        <v>3508.8852631578934</v>
      </c>
      <c r="M48" s="429">
        <f t="shared" si="16"/>
        <v>5326.0721052631561</v>
      </c>
      <c r="N48" s="429">
        <f t="shared" si="16"/>
        <v>5326.0721052631561</v>
      </c>
      <c r="O48" s="429">
        <f t="shared" si="16"/>
        <v>4673.04157894737</v>
      </c>
      <c r="P48" s="429">
        <f t="shared" si="16"/>
        <v>5741.1447368421041</v>
      </c>
      <c r="Q48" s="767">
        <f t="shared" si="16"/>
        <v>5688.4736842105249</v>
      </c>
    </row>
    <row r="49" spans="1:17" ht="13.9" x14ac:dyDescent="0.25">
      <c r="A49" s="759">
        <v>2037</v>
      </c>
      <c r="B49" s="429">
        <f t="shared" si="18"/>
        <v>2512.1936842105251</v>
      </c>
      <c r="C49" s="429">
        <f t="shared" si="16"/>
        <v>2512.1936842105251</v>
      </c>
      <c r="D49" s="429">
        <f t="shared" si="16"/>
        <v>2433.0526315789457</v>
      </c>
      <c r="E49" s="429">
        <f t="shared" si="16"/>
        <v>3930.08</v>
      </c>
      <c r="F49" s="429">
        <f t="shared" si="16"/>
        <v>3930.08</v>
      </c>
      <c r="G49" s="429">
        <f t="shared" si="16"/>
        <v>3930.08</v>
      </c>
      <c r="H49" s="429">
        <f t="shared" si="16"/>
        <v>3930.08</v>
      </c>
      <c r="I49" s="429">
        <f t="shared" si="16"/>
        <v>3930.08</v>
      </c>
      <c r="J49" s="429">
        <f t="shared" si="16"/>
        <v>3930.08</v>
      </c>
      <c r="K49" s="429">
        <f t="shared" si="16"/>
        <v>3930.08</v>
      </c>
      <c r="L49" s="429">
        <f t="shared" si="16"/>
        <v>3592.0442105263141</v>
      </c>
      <c r="M49" s="429">
        <f t="shared" si="16"/>
        <v>5454.7736842105242</v>
      </c>
      <c r="N49" s="429">
        <f t="shared" si="16"/>
        <v>5454.7736842105242</v>
      </c>
      <c r="O49" s="429">
        <f t="shared" si="16"/>
        <v>4776.5052631578956</v>
      </c>
      <c r="P49" s="429">
        <f t="shared" si="16"/>
        <v>5859.4957894736826</v>
      </c>
      <c r="Q49" s="767">
        <f t="shared" si="16"/>
        <v>5805.7389473684198</v>
      </c>
    </row>
    <row r="50" spans="1:17" ht="13.9" x14ac:dyDescent="0.25">
      <c r="A50" s="759">
        <v>2038</v>
      </c>
      <c r="B50" s="429">
        <f t="shared" si="18"/>
        <v>2569.9452631578934</v>
      </c>
      <c r="C50" s="429">
        <f t="shared" si="18"/>
        <v>2569.9452631578934</v>
      </c>
      <c r="D50" s="429">
        <f t="shared" si="18"/>
        <v>2486.4594736842087</v>
      </c>
      <c r="E50" s="429">
        <f t="shared" si="18"/>
        <v>4021.72</v>
      </c>
      <c r="F50" s="429">
        <f t="shared" si="18"/>
        <v>4021.72</v>
      </c>
      <c r="G50" s="429">
        <f t="shared" si="18"/>
        <v>4021.72</v>
      </c>
      <c r="H50" s="429">
        <f t="shared" si="18"/>
        <v>4021.72</v>
      </c>
      <c r="I50" s="429">
        <f t="shared" si="18"/>
        <v>4021.72</v>
      </c>
      <c r="J50" s="429">
        <f t="shared" si="18"/>
        <v>4021.72</v>
      </c>
      <c r="K50" s="429">
        <f t="shared" si="18"/>
        <v>4021.72</v>
      </c>
      <c r="L50" s="429">
        <f t="shared" si="18"/>
        <v>3675.2031578947353</v>
      </c>
      <c r="M50" s="429">
        <f t="shared" si="18"/>
        <v>5583.4752631578931</v>
      </c>
      <c r="N50" s="429">
        <f t="shared" si="18"/>
        <v>5583.4752631578931</v>
      </c>
      <c r="O50" s="429">
        <f t="shared" si="18"/>
        <v>4879.9689473684211</v>
      </c>
      <c r="P50" s="429">
        <f t="shared" si="18"/>
        <v>5977.8468421052612</v>
      </c>
      <c r="Q50" s="767">
        <f t="shared" si="18"/>
        <v>5923.0042105263137</v>
      </c>
    </row>
    <row r="51" spans="1:17" ht="13.9" x14ac:dyDescent="0.25">
      <c r="A51" s="759">
        <v>2039</v>
      </c>
      <c r="B51" s="429">
        <f t="shared" ref="B51:Q53" si="19">B26*(1+B$31/100)</f>
        <v>2627.6968421052616</v>
      </c>
      <c r="C51" s="429">
        <f t="shared" si="19"/>
        <v>2627.6968421052616</v>
      </c>
      <c r="D51" s="429">
        <f t="shared" si="19"/>
        <v>2539.8663157894721</v>
      </c>
      <c r="E51" s="429">
        <f t="shared" si="19"/>
        <v>4113.3599999999997</v>
      </c>
      <c r="F51" s="429">
        <f t="shared" si="19"/>
        <v>4113.3599999999997</v>
      </c>
      <c r="G51" s="429">
        <f t="shared" si="19"/>
        <v>4113.3599999999997</v>
      </c>
      <c r="H51" s="429">
        <f t="shared" si="19"/>
        <v>4113.3599999999997</v>
      </c>
      <c r="I51" s="429">
        <f t="shared" si="19"/>
        <v>4113.3599999999997</v>
      </c>
      <c r="J51" s="429">
        <f t="shared" si="19"/>
        <v>4113.3599999999997</v>
      </c>
      <c r="K51" s="429">
        <f t="shared" si="19"/>
        <v>4113.3599999999997</v>
      </c>
      <c r="L51" s="429">
        <f t="shared" si="19"/>
        <v>3758.3621052631561</v>
      </c>
      <c r="M51" s="429">
        <f t="shared" si="19"/>
        <v>5712.1768421052611</v>
      </c>
      <c r="N51" s="429">
        <f t="shared" si="19"/>
        <v>5712.1768421052611</v>
      </c>
      <c r="O51" s="429">
        <f t="shared" si="19"/>
        <v>4983.4326315789476</v>
      </c>
      <c r="P51" s="429">
        <f t="shared" si="19"/>
        <v>6096.1978947368398</v>
      </c>
      <c r="Q51" s="767">
        <f t="shared" si="19"/>
        <v>6040.2694736842086</v>
      </c>
    </row>
    <row r="52" spans="1:17" ht="13.9" x14ac:dyDescent="0.25">
      <c r="A52" s="759">
        <v>2040</v>
      </c>
      <c r="B52" s="429">
        <f t="shared" si="19"/>
        <v>2685.4484210526298</v>
      </c>
      <c r="C52" s="429">
        <f t="shared" si="19"/>
        <v>2685.4484210526298</v>
      </c>
      <c r="D52" s="429">
        <f t="shared" si="19"/>
        <v>2593.273157894735</v>
      </c>
      <c r="E52" s="429">
        <f t="shared" si="19"/>
        <v>4205</v>
      </c>
      <c r="F52" s="429">
        <f t="shared" si="19"/>
        <v>4205</v>
      </c>
      <c r="G52" s="429">
        <f t="shared" si="19"/>
        <v>4205</v>
      </c>
      <c r="H52" s="429">
        <f t="shared" si="19"/>
        <v>4205</v>
      </c>
      <c r="I52" s="429">
        <f t="shared" si="19"/>
        <v>4205</v>
      </c>
      <c r="J52" s="429">
        <f t="shared" si="19"/>
        <v>4205</v>
      </c>
      <c r="K52" s="429">
        <f t="shared" si="19"/>
        <v>4205</v>
      </c>
      <c r="L52" s="429">
        <f t="shared" si="19"/>
        <v>3841.5210526315773</v>
      </c>
      <c r="M52" s="429">
        <f t="shared" si="19"/>
        <v>5840.8784210526292</v>
      </c>
      <c r="N52" s="429">
        <f t="shared" si="19"/>
        <v>5840.8784210526292</v>
      </c>
      <c r="O52" s="429">
        <f t="shared" si="19"/>
        <v>5086.8963157894732</v>
      </c>
      <c r="P52" s="429">
        <f t="shared" si="19"/>
        <v>6214.5489473684192</v>
      </c>
      <c r="Q52" s="767">
        <f t="shared" si="19"/>
        <v>6157.5347368421026</v>
      </c>
    </row>
    <row r="53" spans="1:17" ht="14.45" thickBot="1" x14ac:dyDescent="0.3">
      <c r="A53" s="763">
        <v>2041</v>
      </c>
      <c r="B53" s="775">
        <f t="shared" si="19"/>
        <v>2743.2</v>
      </c>
      <c r="C53" s="775">
        <f t="shared" si="19"/>
        <v>2743.2</v>
      </c>
      <c r="D53" s="775">
        <f t="shared" si="19"/>
        <v>2646.68</v>
      </c>
      <c r="E53" s="775">
        <f t="shared" si="19"/>
        <v>4296.6399999999994</v>
      </c>
      <c r="F53" s="775">
        <f t="shared" si="19"/>
        <v>4296.6399999999994</v>
      </c>
      <c r="G53" s="775">
        <f t="shared" si="19"/>
        <v>4296.6399999999994</v>
      </c>
      <c r="H53" s="775">
        <f t="shared" si="19"/>
        <v>4296.6399999999994</v>
      </c>
      <c r="I53" s="775">
        <f t="shared" si="19"/>
        <v>4296.6399999999994</v>
      </c>
      <c r="J53" s="775">
        <f t="shared" si="19"/>
        <v>4296.6399999999994</v>
      </c>
      <c r="K53" s="775">
        <f t="shared" si="19"/>
        <v>4296.6399999999994</v>
      </c>
      <c r="L53" s="775">
        <f t="shared" si="19"/>
        <v>3924.68</v>
      </c>
      <c r="M53" s="775">
        <f t="shared" si="19"/>
        <v>5969.5800000000008</v>
      </c>
      <c r="N53" s="775">
        <f t="shared" si="19"/>
        <v>5969.5800000000008</v>
      </c>
      <c r="O53" s="775">
        <f t="shared" si="19"/>
        <v>5190.3600000000006</v>
      </c>
      <c r="P53" s="775">
        <f t="shared" si="19"/>
        <v>6332.9000000000005</v>
      </c>
      <c r="Q53" s="776">
        <f t="shared" si="19"/>
        <v>6274.8</v>
      </c>
    </row>
    <row r="55" spans="1:17" ht="14.45" thickBot="1" x14ac:dyDescent="0.3">
      <c r="A55" s="902" t="s">
        <v>620</v>
      </c>
      <c r="B55" s="902"/>
      <c r="C55" s="902"/>
      <c r="D55" s="902"/>
      <c r="E55" s="902"/>
      <c r="F55" s="902"/>
      <c r="G55" s="902"/>
      <c r="H55" s="902"/>
      <c r="I55" s="902"/>
      <c r="J55" s="902"/>
      <c r="K55" s="902"/>
      <c r="L55" s="902"/>
      <c r="M55" s="902"/>
      <c r="N55" s="902"/>
      <c r="O55" s="902"/>
      <c r="P55" s="902"/>
      <c r="Q55" s="902"/>
    </row>
    <row r="56" spans="1:17" ht="14.45" thickBot="1" x14ac:dyDescent="0.3">
      <c r="A56" s="777" t="s">
        <v>577</v>
      </c>
      <c r="B56" s="778">
        <f t="shared" ref="B56:Q56" si="20">B5*B6</f>
        <v>5400</v>
      </c>
      <c r="C56" s="778">
        <f t="shared" si="20"/>
        <v>5400</v>
      </c>
      <c r="D56" s="778">
        <f t="shared" si="20"/>
        <v>5400</v>
      </c>
      <c r="E56" s="778">
        <f t="shared" si="20"/>
        <v>5400</v>
      </c>
      <c r="F56" s="778">
        <f t="shared" si="20"/>
        <v>5400</v>
      </c>
      <c r="G56" s="778">
        <f t="shared" si="20"/>
        <v>5400</v>
      </c>
      <c r="H56" s="778">
        <f t="shared" si="20"/>
        <v>5400</v>
      </c>
      <c r="I56" s="778">
        <f t="shared" si="20"/>
        <v>5400</v>
      </c>
      <c r="J56" s="778">
        <f t="shared" si="20"/>
        <v>5400</v>
      </c>
      <c r="K56" s="778">
        <f t="shared" si="20"/>
        <v>5400</v>
      </c>
      <c r="L56" s="778">
        <f t="shared" si="20"/>
        <v>5400</v>
      </c>
      <c r="M56" s="778">
        <f t="shared" si="20"/>
        <v>5400</v>
      </c>
      <c r="N56" s="778">
        <f t="shared" si="20"/>
        <v>5400</v>
      </c>
      <c r="O56" s="778">
        <f t="shared" si="20"/>
        <v>5400</v>
      </c>
      <c r="P56" s="778">
        <f t="shared" si="20"/>
        <v>5400</v>
      </c>
      <c r="Q56" s="779">
        <f t="shared" si="20"/>
        <v>5400</v>
      </c>
    </row>
    <row r="58" spans="1:17" ht="14.45" thickBot="1" x14ac:dyDescent="0.3">
      <c r="A58" s="902" t="s">
        <v>621</v>
      </c>
      <c r="B58" s="902"/>
      <c r="C58" s="902"/>
      <c r="D58" s="902"/>
      <c r="E58" s="902"/>
      <c r="F58" s="902"/>
      <c r="G58" s="902"/>
      <c r="H58" s="902"/>
      <c r="I58" s="902"/>
      <c r="J58" s="902"/>
      <c r="K58" s="902"/>
      <c r="L58" s="902"/>
      <c r="M58" s="902"/>
      <c r="N58" s="902"/>
      <c r="O58" s="902"/>
      <c r="P58" s="902"/>
      <c r="Q58" s="902"/>
    </row>
    <row r="59" spans="1:17" ht="13.9" x14ac:dyDescent="0.25">
      <c r="A59" s="480">
        <v>2022</v>
      </c>
      <c r="B59" s="780">
        <f>B34/B$56</f>
        <v>0.30480000000000002</v>
      </c>
      <c r="C59" s="780">
        <f t="shared" ref="C59:Q59" si="21">C34/C$56</f>
        <v>0.30480000000000002</v>
      </c>
      <c r="D59" s="780">
        <f t="shared" si="21"/>
        <v>0.30221296296296296</v>
      </c>
      <c r="E59" s="780">
        <f t="shared" si="21"/>
        <v>0.47323703703703707</v>
      </c>
      <c r="F59" s="780">
        <f t="shared" si="21"/>
        <v>0.47323703703703707</v>
      </c>
      <c r="G59" s="780">
        <f t="shared" si="21"/>
        <v>0.47323703703703707</v>
      </c>
      <c r="H59" s="780">
        <f t="shared" si="21"/>
        <v>0.47323703703703707</v>
      </c>
      <c r="I59" s="780">
        <f t="shared" si="21"/>
        <v>0.47323703703703707</v>
      </c>
      <c r="J59" s="780">
        <f t="shared" si="21"/>
        <v>0.47323703703703707</v>
      </c>
      <c r="K59" s="780">
        <f t="shared" si="21"/>
        <v>0.47323703703703707</v>
      </c>
      <c r="L59" s="780">
        <f t="shared" si="21"/>
        <v>0.43419629629629625</v>
      </c>
      <c r="M59" s="780">
        <f t="shared" si="21"/>
        <v>0.65263888888888899</v>
      </c>
      <c r="N59" s="780">
        <f t="shared" si="21"/>
        <v>0.65263888888888899</v>
      </c>
      <c r="O59" s="780">
        <f t="shared" si="21"/>
        <v>0.59713888888888889</v>
      </c>
      <c r="P59" s="780">
        <f t="shared" si="21"/>
        <v>0.756338888888889</v>
      </c>
      <c r="Q59" s="781">
        <f t="shared" si="21"/>
        <v>0.74940000000000007</v>
      </c>
    </row>
    <row r="60" spans="1:17" ht="13.9" x14ac:dyDescent="0.25">
      <c r="A60" s="759">
        <v>2023</v>
      </c>
      <c r="B60" s="761">
        <f t="shared" ref="B60:Q75" si="22">B35/B$56</f>
        <v>0.31549473684210522</v>
      </c>
      <c r="C60" s="761">
        <f t="shared" si="22"/>
        <v>0.31549473684210522</v>
      </c>
      <c r="D60" s="761">
        <f t="shared" si="22"/>
        <v>0.31210311890838205</v>
      </c>
      <c r="E60" s="761">
        <f t="shared" si="22"/>
        <v>0.49020740740740737</v>
      </c>
      <c r="F60" s="761">
        <f t="shared" si="22"/>
        <v>0.49020740740740737</v>
      </c>
      <c r="G60" s="761">
        <f t="shared" si="22"/>
        <v>0.49020740740740737</v>
      </c>
      <c r="H60" s="761">
        <f t="shared" si="22"/>
        <v>0.49020740740740737</v>
      </c>
      <c r="I60" s="761">
        <f t="shared" si="22"/>
        <v>0.49020740740740737</v>
      </c>
      <c r="J60" s="761">
        <f t="shared" si="22"/>
        <v>0.49020740740740737</v>
      </c>
      <c r="K60" s="761">
        <f t="shared" si="22"/>
        <v>0.49020740740740737</v>
      </c>
      <c r="L60" s="761">
        <f t="shared" si="22"/>
        <v>0.44959610136452244</v>
      </c>
      <c r="M60" s="761">
        <f t="shared" si="22"/>
        <v>0.676472514619883</v>
      </c>
      <c r="N60" s="761">
        <f t="shared" si="22"/>
        <v>0.676472514619883</v>
      </c>
      <c r="O60" s="761">
        <f t="shared" si="22"/>
        <v>0.61629883040935673</v>
      </c>
      <c r="P60" s="761">
        <f t="shared" si="22"/>
        <v>0.77825575048732942</v>
      </c>
      <c r="Q60" s="782">
        <f t="shared" si="22"/>
        <v>0.77111578947368431</v>
      </c>
    </row>
    <row r="61" spans="1:17" ht="13.9" x14ac:dyDescent="0.25">
      <c r="A61" s="759">
        <v>2024</v>
      </c>
      <c r="B61" s="761">
        <f t="shared" si="22"/>
        <v>0.32618947368421053</v>
      </c>
      <c r="C61" s="761">
        <f t="shared" si="22"/>
        <v>0.32618947368421053</v>
      </c>
      <c r="D61" s="761">
        <f t="shared" si="22"/>
        <v>0.32199327485380114</v>
      </c>
      <c r="E61" s="761">
        <f t="shared" si="22"/>
        <v>0.50717777777777773</v>
      </c>
      <c r="F61" s="761">
        <f t="shared" si="22"/>
        <v>0.50717777777777773</v>
      </c>
      <c r="G61" s="761">
        <f t="shared" si="22"/>
        <v>0.50717777777777773</v>
      </c>
      <c r="H61" s="761">
        <f t="shared" si="22"/>
        <v>0.50717777777777773</v>
      </c>
      <c r="I61" s="761">
        <f t="shared" si="22"/>
        <v>0.50717777777777773</v>
      </c>
      <c r="J61" s="761">
        <f t="shared" si="22"/>
        <v>0.50717777777777773</v>
      </c>
      <c r="K61" s="761">
        <f t="shared" si="22"/>
        <v>0.50717777777777773</v>
      </c>
      <c r="L61" s="761">
        <f t="shared" si="22"/>
        <v>0.46499590643274846</v>
      </c>
      <c r="M61" s="761">
        <f t="shared" si="22"/>
        <v>0.70030614035087724</v>
      </c>
      <c r="N61" s="761">
        <f t="shared" si="22"/>
        <v>0.70030614035087724</v>
      </c>
      <c r="O61" s="761">
        <f t="shared" si="22"/>
        <v>0.6354587719298247</v>
      </c>
      <c r="P61" s="761">
        <f t="shared" si="22"/>
        <v>0.80017261208577006</v>
      </c>
      <c r="Q61" s="782">
        <f t="shared" si="22"/>
        <v>0.79283157894736855</v>
      </c>
    </row>
    <row r="62" spans="1:17" ht="13.9" x14ac:dyDescent="0.25">
      <c r="A62" s="759">
        <v>2025</v>
      </c>
      <c r="B62" s="761">
        <f t="shared" si="22"/>
        <v>0.33688421052631573</v>
      </c>
      <c r="C62" s="761">
        <f t="shared" si="22"/>
        <v>0.33688421052631573</v>
      </c>
      <c r="D62" s="761">
        <f t="shared" si="22"/>
        <v>0.33188343079922022</v>
      </c>
      <c r="E62" s="761">
        <f t="shared" si="22"/>
        <v>0.52414814814814803</v>
      </c>
      <c r="F62" s="761">
        <f t="shared" si="22"/>
        <v>0.52414814814814803</v>
      </c>
      <c r="G62" s="761">
        <f t="shared" si="22"/>
        <v>0.52414814814814803</v>
      </c>
      <c r="H62" s="761">
        <f t="shared" si="22"/>
        <v>0.52414814814814803</v>
      </c>
      <c r="I62" s="761">
        <f t="shared" si="22"/>
        <v>0.52414814814814803</v>
      </c>
      <c r="J62" s="761">
        <f t="shared" si="22"/>
        <v>0.52414814814814803</v>
      </c>
      <c r="K62" s="761">
        <f t="shared" si="22"/>
        <v>0.52414814814814803</v>
      </c>
      <c r="L62" s="761">
        <f t="shared" si="22"/>
        <v>0.48039571150097465</v>
      </c>
      <c r="M62" s="761">
        <f t="shared" si="22"/>
        <v>0.72413976608187125</v>
      </c>
      <c r="N62" s="761">
        <f t="shared" si="22"/>
        <v>0.72413976608187125</v>
      </c>
      <c r="O62" s="761">
        <f t="shared" si="22"/>
        <v>0.65461871345029254</v>
      </c>
      <c r="P62" s="761">
        <f t="shared" si="22"/>
        <v>0.8220894736842107</v>
      </c>
      <c r="Q62" s="782">
        <f t="shared" si="22"/>
        <v>0.8145473684210528</v>
      </c>
    </row>
    <row r="63" spans="1:17" ht="13.9" x14ac:dyDescent="0.25">
      <c r="A63" s="759">
        <v>2026</v>
      </c>
      <c r="B63" s="761">
        <f t="shared" si="22"/>
        <v>0.34757894736842099</v>
      </c>
      <c r="C63" s="761">
        <f t="shared" si="22"/>
        <v>0.34757894736842099</v>
      </c>
      <c r="D63" s="761">
        <f t="shared" si="22"/>
        <v>0.34177358674463931</v>
      </c>
      <c r="E63" s="761">
        <f t="shared" si="22"/>
        <v>0.54111851851851855</v>
      </c>
      <c r="F63" s="761">
        <f t="shared" si="22"/>
        <v>0.54111851851851855</v>
      </c>
      <c r="G63" s="761">
        <f t="shared" si="22"/>
        <v>0.54111851851851855</v>
      </c>
      <c r="H63" s="761">
        <f t="shared" si="22"/>
        <v>0.54111851851851855</v>
      </c>
      <c r="I63" s="761">
        <f t="shared" si="22"/>
        <v>0.54111851851851855</v>
      </c>
      <c r="J63" s="761">
        <f t="shared" si="22"/>
        <v>0.54111851851851855</v>
      </c>
      <c r="K63" s="761">
        <f t="shared" si="22"/>
        <v>0.54111851851851855</v>
      </c>
      <c r="L63" s="761">
        <f t="shared" si="22"/>
        <v>0.49579551656920068</v>
      </c>
      <c r="M63" s="761">
        <f t="shared" si="22"/>
        <v>0.74797339181286548</v>
      </c>
      <c r="N63" s="761">
        <f t="shared" si="22"/>
        <v>0.74797339181286548</v>
      </c>
      <c r="O63" s="761">
        <f t="shared" si="22"/>
        <v>0.67377865497076039</v>
      </c>
      <c r="P63" s="761">
        <f t="shared" si="22"/>
        <v>0.84400633528265134</v>
      </c>
      <c r="Q63" s="782">
        <f t="shared" si="22"/>
        <v>0.83626315789473704</v>
      </c>
    </row>
    <row r="64" spans="1:17" ht="13.9" x14ac:dyDescent="0.25">
      <c r="A64" s="759">
        <v>2027</v>
      </c>
      <c r="B64" s="761">
        <f t="shared" si="22"/>
        <v>0.35827368421052624</v>
      </c>
      <c r="C64" s="761">
        <f t="shared" si="22"/>
        <v>0.35827368421052624</v>
      </c>
      <c r="D64" s="761">
        <f t="shared" si="22"/>
        <v>0.3516637426900584</v>
      </c>
      <c r="E64" s="761">
        <f t="shared" si="22"/>
        <v>0.55808888888888886</v>
      </c>
      <c r="F64" s="761">
        <f t="shared" si="22"/>
        <v>0.55808888888888886</v>
      </c>
      <c r="G64" s="761">
        <f t="shared" si="22"/>
        <v>0.55808888888888886</v>
      </c>
      <c r="H64" s="761">
        <f t="shared" si="22"/>
        <v>0.55808888888888886</v>
      </c>
      <c r="I64" s="761">
        <f t="shared" si="22"/>
        <v>0.55808888888888886</v>
      </c>
      <c r="J64" s="761">
        <f t="shared" si="22"/>
        <v>0.55808888888888886</v>
      </c>
      <c r="K64" s="761">
        <f t="shared" si="22"/>
        <v>0.55808888888888886</v>
      </c>
      <c r="L64" s="761">
        <f t="shared" si="22"/>
        <v>0.51119532163742676</v>
      </c>
      <c r="M64" s="761">
        <f t="shared" si="22"/>
        <v>0.77180701754385961</v>
      </c>
      <c r="N64" s="761">
        <f t="shared" si="22"/>
        <v>0.77180701754385961</v>
      </c>
      <c r="O64" s="761">
        <f t="shared" si="22"/>
        <v>0.69293859649122824</v>
      </c>
      <c r="P64" s="761">
        <f t="shared" si="22"/>
        <v>0.86592319688109187</v>
      </c>
      <c r="Q64" s="782">
        <f t="shared" si="22"/>
        <v>0.85797894736842117</v>
      </c>
    </row>
    <row r="65" spans="1:17" ht="13.9" x14ac:dyDescent="0.25">
      <c r="A65" s="759">
        <v>2028</v>
      </c>
      <c r="B65" s="761">
        <f t="shared" si="22"/>
        <v>0.3689684210526315</v>
      </c>
      <c r="C65" s="761">
        <f t="shared" si="22"/>
        <v>0.3689684210526315</v>
      </c>
      <c r="D65" s="761">
        <f t="shared" si="22"/>
        <v>0.36155389863547749</v>
      </c>
      <c r="E65" s="761">
        <f t="shared" si="22"/>
        <v>0.57505925925925916</v>
      </c>
      <c r="F65" s="761">
        <f t="shared" si="22"/>
        <v>0.57505925925925916</v>
      </c>
      <c r="G65" s="761">
        <f t="shared" si="22"/>
        <v>0.57505925925925916</v>
      </c>
      <c r="H65" s="761">
        <f t="shared" si="22"/>
        <v>0.57505925925925916</v>
      </c>
      <c r="I65" s="761">
        <f t="shared" si="22"/>
        <v>0.57505925925925916</v>
      </c>
      <c r="J65" s="761">
        <f t="shared" si="22"/>
        <v>0.57505925925925916</v>
      </c>
      <c r="K65" s="761">
        <f t="shared" si="22"/>
        <v>0.57505925925925916</v>
      </c>
      <c r="L65" s="761">
        <f t="shared" si="22"/>
        <v>0.52659512670565289</v>
      </c>
      <c r="M65" s="761">
        <f t="shared" si="22"/>
        <v>0.79564064327485373</v>
      </c>
      <c r="N65" s="761">
        <f t="shared" si="22"/>
        <v>0.79564064327485373</v>
      </c>
      <c r="O65" s="761">
        <f t="shared" si="22"/>
        <v>0.71209853801169609</v>
      </c>
      <c r="P65" s="761">
        <f t="shared" si="22"/>
        <v>0.88784005847953229</v>
      </c>
      <c r="Q65" s="782">
        <f t="shared" si="22"/>
        <v>0.87969473684210542</v>
      </c>
    </row>
    <row r="66" spans="1:17" ht="13.9" x14ac:dyDescent="0.25">
      <c r="A66" s="759">
        <v>2029</v>
      </c>
      <c r="B66" s="761">
        <f t="shared" si="22"/>
        <v>0.37966315789473676</v>
      </c>
      <c r="C66" s="761">
        <f t="shared" si="22"/>
        <v>0.37966315789473676</v>
      </c>
      <c r="D66" s="761">
        <f t="shared" si="22"/>
        <v>0.37144405458089658</v>
      </c>
      <c r="E66" s="761">
        <f t="shared" si="22"/>
        <v>0.59202962962962957</v>
      </c>
      <c r="F66" s="761">
        <f t="shared" si="22"/>
        <v>0.59202962962962957</v>
      </c>
      <c r="G66" s="761">
        <f t="shared" si="22"/>
        <v>0.59202962962962957</v>
      </c>
      <c r="H66" s="761">
        <f t="shared" si="22"/>
        <v>0.59202962962962957</v>
      </c>
      <c r="I66" s="761">
        <f t="shared" si="22"/>
        <v>0.59202962962962957</v>
      </c>
      <c r="J66" s="761">
        <f t="shared" si="22"/>
        <v>0.59202962962962957</v>
      </c>
      <c r="K66" s="761">
        <f t="shared" si="22"/>
        <v>0.59202962962962957</v>
      </c>
      <c r="L66" s="761">
        <f t="shared" si="22"/>
        <v>0.54199493177387892</v>
      </c>
      <c r="M66" s="761">
        <f t="shared" si="22"/>
        <v>0.81947426900584774</v>
      </c>
      <c r="N66" s="761">
        <f t="shared" si="22"/>
        <v>0.81947426900584774</v>
      </c>
      <c r="O66" s="761">
        <f t="shared" si="22"/>
        <v>0.73125847953216394</v>
      </c>
      <c r="P66" s="761">
        <f t="shared" si="22"/>
        <v>0.90975692007797282</v>
      </c>
      <c r="Q66" s="782">
        <f t="shared" si="22"/>
        <v>0.90141052631578955</v>
      </c>
    </row>
    <row r="67" spans="1:17" ht="13.9" x14ac:dyDescent="0.25">
      <c r="A67" s="759">
        <v>2030</v>
      </c>
      <c r="B67" s="761">
        <f t="shared" si="22"/>
        <v>0.39035789473684196</v>
      </c>
      <c r="C67" s="761">
        <f t="shared" si="22"/>
        <v>0.39035789473684196</v>
      </c>
      <c r="D67" s="761">
        <f t="shared" si="22"/>
        <v>0.38133421052631566</v>
      </c>
      <c r="E67" s="761">
        <f t="shared" si="22"/>
        <v>0.60899999999999999</v>
      </c>
      <c r="F67" s="761">
        <f t="shared" si="22"/>
        <v>0.60899999999999999</v>
      </c>
      <c r="G67" s="761">
        <f t="shared" si="22"/>
        <v>0.60899999999999999</v>
      </c>
      <c r="H67" s="761">
        <f t="shared" si="22"/>
        <v>0.60899999999999999</v>
      </c>
      <c r="I67" s="761">
        <f t="shared" si="22"/>
        <v>0.60899999999999999</v>
      </c>
      <c r="J67" s="761">
        <f t="shared" si="22"/>
        <v>0.60899999999999999</v>
      </c>
      <c r="K67" s="761">
        <f t="shared" si="22"/>
        <v>0.60899999999999999</v>
      </c>
      <c r="L67" s="761">
        <f t="shared" si="22"/>
        <v>0.55739473684210517</v>
      </c>
      <c r="M67" s="761">
        <f t="shared" si="22"/>
        <v>0.84330789473684187</v>
      </c>
      <c r="N67" s="761">
        <f t="shared" si="22"/>
        <v>0.84330789473684187</v>
      </c>
      <c r="O67" s="761">
        <f t="shared" si="22"/>
        <v>0.7504184210526319</v>
      </c>
      <c r="P67" s="761">
        <f t="shared" si="22"/>
        <v>0.93167378167641324</v>
      </c>
      <c r="Q67" s="782">
        <f t="shared" si="22"/>
        <v>0.92312631578947379</v>
      </c>
    </row>
    <row r="68" spans="1:17" ht="13.9" x14ac:dyDescent="0.25">
      <c r="A68" s="759">
        <v>2031</v>
      </c>
      <c r="B68" s="761">
        <f t="shared" si="22"/>
        <v>0.40105263157894722</v>
      </c>
      <c r="C68" s="761">
        <f t="shared" si="22"/>
        <v>0.40105263157894722</v>
      </c>
      <c r="D68" s="761">
        <f t="shared" si="22"/>
        <v>0.3912243664717347</v>
      </c>
      <c r="E68" s="761">
        <f t="shared" si="22"/>
        <v>0.62597037037037029</v>
      </c>
      <c r="F68" s="761">
        <f t="shared" si="22"/>
        <v>0.62597037037037029</v>
      </c>
      <c r="G68" s="761">
        <f t="shared" si="22"/>
        <v>0.62597037037037029</v>
      </c>
      <c r="H68" s="761">
        <f t="shared" si="22"/>
        <v>0.62597037037037029</v>
      </c>
      <c r="I68" s="761">
        <f t="shared" si="22"/>
        <v>0.62597037037037029</v>
      </c>
      <c r="J68" s="761">
        <f t="shared" si="22"/>
        <v>0.62597037037037029</v>
      </c>
      <c r="K68" s="761">
        <f t="shared" si="22"/>
        <v>0.62597037037037029</v>
      </c>
      <c r="L68" s="761">
        <f t="shared" si="22"/>
        <v>0.57279454191033119</v>
      </c>
      <c r="M68" s="761">
        <f t="shared" si="22"/>
        <v>0.8671415204678361</v>
      </c>
      <c r="N68" s="761">
        <f t="shared" si="22"/>
        <v>0.8671415204678361</v>
      </c>
      <c r="O68" s="761">
        <f t="shared" si="22"/>
        <v>0.76957836257309975</v>
      </c>
      <c r="P68" s="761">
        <f t="shared" si="22"/>
        <v>0.95359064327485377</v>
      </c>
      <c r="Q68" s="782">
        <f t="shared" si="22"/>
        <v>0.94484210526315782</v>
      </c>
    </row>
    <row r="69" spans="1:17" ht="13.9" x14ac:dyDescent="0.25">
      <c r="A69" s="759">
        <v>2032</v>
      </c>
      <c r="B69" s="761">
        <f t="shared" si="22"/>
        <v>0.41174736842105242</v>
      </c>
      <c r="C69" s="761">
        <f t="shared" si="22"/>
        <v>0.41174736842105242</v>
      </c>
      <c r="D69" s="761">
        <f t="shared" si="22"/>
        <v>0.40111452241715378</v>
      </c>
      <c r="E69" s="761">
        <f t="shared" si="22"/>
        <v>0.6429407407407407</v>
      </c>
      <c r="F69" s="761">
        <f t="shared" si="22"/>
        <v>0.6429407407407407</v>
      </c>
      <c r="G69" s="761">
        <f t="shared" si="22"/>
        <v>0.6429407407407407</v>
      </c>
      <c r="H69" s="761">
        <f t="shared" si="22"/>
        <v>0.6429407407407407</v>
      </c>
      <c r="I69" s="761">
        <f t="shared" si="22"/>
        <v>0.6429407407407407</v>
      </c>
      <c r="J69" s="761">
        <f t="shared" si="22"/>
        <v>0.6429407407407407</v>
      </c>
      <c r="K69" s="761">
        <f t="shared" si="22"/>
        <v>0.6429407407407407</v>
      </c>
      <c r="L69" s="761">
        <f t="shared" si="22"/>
        <v>0.58819434697855733</v>
      </c>
      <c r="M69" s="761">
        <f t="shared" si="22"/>
        <v>0.89097514619883023</v>
      </c>
      <c r="N69" s="761">
        <f t="shared" si="22"/>
        <v>0.89097514619883023</v>
      </c>
      <c r="O69" s="761">
        <f t="shared" si="22"/>
        <v>0.7887383040935676</v>
      </c>
      <c r="P69" s="761">
        <f t="shared" si="22"/>
        <v>0.97550750487329418</v>
      </c>
      <c r="Q69" s="782">
        <f t="shared" si="22"/>
        <v>0.96655789473684206</v>
      </c>
    </row>
    <row r="70" spans="1:17" ht="13.9" x14ac:dyDescent="0.25">
      <c r="A70" s="759">
        <v>2033</v>
      </c>
      <c r="B70" s="761">
        <f t="shared" si="22"/>
        <v>0.42244210526315773</v>
      </c>
      <c r="C70" s="761">
        <f t="shared" si="22"/>
        <v>0.42244210526315773</v>
      </c>
      <c r="D70" s="761">
        <f t="shared" si="22"/>
        <v>0.41100467836257293</v>
      </c>
      <c r="E70" s="761">
        <f t="shared" si="22"/>
        <v>0.659911111111111</v>
      </c>
      <c r="F70" s="761">
        <f t="shared" si="22"/>
        <v>0.659911111111111</v>
      </c>
      <c r="G70" s="761">
        <f t="shared" si="22"/>
        <v>0.659911111111111</v>
      </c>
      <c r="H70" s="761">
        <f t="shared" si="22"/>
        <v>0.659911111111111</v>
      </c>
      <c r="I70" s="761">
        <f t="shared" si="22"/>
        <v>0.659911111111111</v>
      </c>
      <c r="J70" s="761">
        <f t="shared" si="22"/>
        <v>0.659911111111111</v>
      </c>
      <c r="K70" s="761">
        <f t="shared" si="22"/>
        <v>0.659911111111111</v>
      </c>
      <c r="L70" s="761">
        <f t="shared" si="22"/>
        <v>0.60359415204678335</v>
      </c>
      <c r="M70" s="761">
        <f t="shared" si="22"/>
        <v>0.91480877192982424</v>
      </c>
      <c r="N70" s="761">
        <f t="shared" si="22"/>
        <v>0.91480877192982424</v>
      </c>
      <c r="O70" s="761">
        <f t="shared" si="22"/>
        <v>0.80789824561403545</v>
      </c>
      <c r="P70" s="761">
        <f t="shared" si="22"/>
        <v>0.99742436647173494</v>
      </c>
      <c r="Q70" s="782">
        <f t="shared" si="22"/>
        <v>0.98827368421052619</v>
      </c>
    </row>
    <row r="71" spans="1:17" ht="13.9" x14ac:dyDescent="0.25">
      <c r="A71" s="759">
        <v>2034</v>
      </c>
      <c r="B71" s="761">
        <f t="shared" si="22"/>
        <v>0.43313684210526299</v>
      </c>
      <c r="C71" s="761">
        <f t="shared" si="22"/>
        <v>0.43313684210526299</v>
      </c>
      <c r="D71" s="761">
        <f t="shared" si="22"/>
        <v>0.42089483430799202</v>
      </c>
      <c r="E71" s="761">
        <f t="shared" si="22"/>
        <v>0.67688148148148142</v>
      </c>
      <c r="F71" s="761">
        <f t="shared" si="22"/>
        <v>0.67688148148148142</v>
      </c>
      <c r="G71" s="761">
        <f t="shared" si="22"/>
        <v>0.67688148148148142</v>
      </c>
      <c r="H71" s="761">
        <f t="shared" si="22"/>
        <v>0.67688148148148142</v>
      </c>
      <c r="I71" s="761">
        <f t="shared" si="22"/>
        <v>0.67688148148148142</v>
      </c>
      <c r="J71" s="761">
        <f t="shared" si="22"/>
        <v>0.67688148148148142</v>
      </c>
      <c r="K71" s="761">
        <f t="shared" si="22"/>
        <v>0.67688148148148142</v>
      </c>
      <c r="L71" s="761">
        <f t="shared" si="22"/>
        <v>0.61899395711500949</v>
      </c>
      <c r="M71" s="761">
        <f t="shared" si="22"/>
        <v>0.93864239766081836</v>
      </c>
      <c r="N71" s="761">
        <f t="shared" si="22"/>
        <v>0.93864239766081836</v>
      </c>
      <c r="O71" s="761">
        <f t="shared" si="22"/>
        <v>0.8270581871345033</v>
      </c>
      <c r="P71" s="761">
        <f t="shared" si="22"/>
        <v>1.0193412280701755</v>
      </c>
      <c r="Q71" s="782">
        <f t="shared" si="22"/>
        <v>1.0099894736842103</v>
      </c>
    </row>
    <row r="72" spans="1:17" ht="13.9" x14ac:dyDescent="0.25">
      <c r="A72" s="759">
        <v>2035</v>
      </c>
      <c r="B72" s="761">
        <f t="shared" si="22"/>
        <v>0.44383157894736819</v>
      </c>
      <c r="C72" s="761">
        <f t="shared" si="22"/>
        <v>0.44383157894736819</v>
      </c>
      <c r="D72" s="761">
        <f t="shared" si="22"/>
        <v>0.43078499025341105</v>
      </c>
      <c r="E72" s="761">
        <f t="shared" si="22"/>
        <v>0.69385185185185183</v>
      </c>
      <c r="F72" s="761">
        <f t="shared" si="22"/>
        <v>0.69385185185185183</v>
      </c>
      <c r="G72" s="761">
        <f t="shared" si="22"/>
        <v>0.69385185185185183</v>
      </c>
      <c r="H72" s="761">
        <f t="shared" si="22"/>
        <v>0.69385185185185183</v>
      </c>
      <c r="I72" s="761">
        <f t="shared" si="22"/>
        <v>0.69385185185185183</v>
      </c>
      <c r="J72" s="761">
        <f t="shared" si="22"/>
        <v>0.69385185185185183</v>
      </c>
      <c r="K72" s="761">
        <f t="shared" si="22"/>
        <v>0.69385185185185183</v>
      </c>
      <c r="L72" s="761">
        <f t="shared" si="22"/>
        <v>0.63439376218323562</v>
      </c>
      <c r="M72" s="761">
        <f t="shared" si="22"/>
        <v>0.9624760233918126</v>
      </c>
      <c r="N72" s="761">
        <f t="shared" si="22"/>
        <v>0.9624760233918126</v>
      </c>
      <c r="O72" s="761">
        <f t="shared" si="22"/>
        <v>0.84621812865497104</v>
      </c>
      <c r="P72" s="761">
        <f t="shared" si="22"/>
        <v>1.0412580896686159</v>
      </c>
      <c r="Q72" s="782">
        <f t="shared" si="22"/>
        <v>1.0317052631578947</v>
      </c>
    </row>
    <row r="73" spans="1:17" ht="13.9" x14ac:dyDescent="0.25">
      <c r="A73" s="759">
        <v>2036</v>
      </c>
      <c r="B73" s="761">
        <f t="shared" si="22"/>
        <v>0.45452631578947345</v>
      </c>
      <c r="C73" s="761">
        <f t="shared" si="22"/>
        <v>0.45452631578947345</v>
      </c>
      <c r="D73" s="761">
        <f t="shared" si="22"/>
        <v>0.44067514619883014</v>
      </c>
      <c r="E73" s="761">
        <f t="shared" si="22"/>
        <v>0.71082222222222213</v>
      </c>
      <c r="F73" s="761">
        <f t="shared" si="22"/>
        <v>0.71082222222222213</v>
      </c>
      <c r="G73" s="761">
        <f t="shared" si="22"/>
        <v>0.71082222222222213</v>
      </c>
      <c r="H73" s="761">
        <f t="shared" si="22"/>
        <v>0.71082222222222213</v>
      </c>
      <c r="I73" s="761">
        <f t="shared" si="22"/>
        <v>0.71082222222222213</v>
      </c>
      <c r="J73" s="761">
        <f t="shared" si="22"/>
        <v>0.71082222222222213</v>
      </c>
      <c r="K73" s="761">
        <f t="shared" si="22"/>
        <v>0.71082222222222213</v>
      </c>
      <c r="L73" s="761">
        <f t="shared" si="22"/>
        <v>0.64979356725146176</v>
      </c>
      <c r="M73" s="761">
        <f t="shared" si="22"/>
        <v>0.98630964912280672</v>
      </c>
      <c r="N73" s="761">
        <f t="shared" si="22"/>
        <v>0.98630964912280672</v>
      </c>
      <c r="O73" s="761">
        <f t="shared" si="22"/>
        <v>0.86537807017543888</v>
      </c>
      <c r="P73" s="761">
        <f t="shared" si="22"/>
        <v>1.0631749512670563</v>
      </c>
      <c r="Q73" s="782">
        <f t="shared" si="22"/>
        <v>1.0534210526315786</v>
      </c>
    </row>
    <row r="74" spans="1:17" ht="13.9" x14ac:dyDescent="0.25">
      <c r="A74" s="759">
        <v>2037</v>
      </c>
      <c r="B74" s="761">
        <f t="shared" si="22"/>
        <v>0.4652210526315787</v>
      </c>
      <c r="C74" s="761">
        <f t="shared" si="22"/>
        <v>0.4652210526315787</v>
      </c>
      <c r="D74" s="761">
        <f t="shared" si="22"/>
        <v>0.45056530214424922</v>
      </c>
      <c r="E74" s="761">
        <f t="shared" si="22"/>
        <v>0.72779259259259255</v>
      </c>
      <c r="F74" s="761">
        <f t="shared" si="22"/>
        <v>0.72779259259259255</v>
      </c>
      <c r="G74" s="761">
        <f t="shared" si="22"/>
        <v>0.72779259259259255</v>
      </c>
      <c r="H74" s="761">
        <f t="shared" si="22"/>
        <v>0.72779259259259255</v>
      </c>
      <c r="I74" s="761">
        <f t="shared" si="22"/>
        <v>0.72779259259259255</v>
      </c>
      <c r="J74" s="761">
        <f t="shared" si="22"/>
        <v>0.72779259259259255</v>
      </c>
      <c r="K74" s="761">
        <f t="shared" si="22"/>
        <v>0.72779259259259255</v>
      </c>
      <c r="L74" s="761">
        <f t="shared" si="22"/>
        <v>0.66519337231968778</v>
      </c>
      <c r="M74" s="761">
        <f t="shared" si="22"/>
        <v>1.0101432748538008</v>
      </c>
      <c r="N74" s="761">
        <f t="shared" si="22"/>
        <v>1.0101432748538008</v>
      </c>
      <c r="O74" s="761">
        <f t="shared" si="22"/>
        <v>0.88453801169590662</v>
      </c>
      <c r="P74" s="761">
        <f t="shared" si="22"/>
        <v>1.0850918128654967</v>
      </c>
      <c r="Q74" s="782">
        <f t="shared" si="22"/>
        <v>1.0751368421052629</v>
      </c>
    </row>
    <row r="75" spans="1:17" ht="13.9" x14ac:dyDescent="0.25">
      <c r="A75" s="759">
        <v>2038</v>
      </c>
      <c r="B75" s="761">
        <f t="shared" si="22"/>
        <v>0.47591578947368396</v>
      </c>
      <c r="C75" s="761">
        <f t="shared" si="22"/>
        <v>0.47591578947368396</v>
      </c>
      <c r="D75" s="761">
        <f t="shared" si="22"/>
        <v>0.46045545808966826</v>
      </c>
      <c r="E75" s="761">
        <f t="shared" si="22"/>
        <v>0.74476296296296296</v>
      </c>
      <c r="F75" s="761">
        <f t="shared" si="22"/>
        <v>0.74476296296296296</v>
      </c>
      <c r="G75" s="761">
        <f t="shared" si="22"/>
        <v>0.74476296296296296</v>
      </c>
      <c r="H75" s="761">
        <f t="shared" si="22"/>
        <v>0.74476296296296296</v>
      </c>
      <c r="I75" s="761">
        <f t="shared" si="22"/>
        <v>0.74476296296296296</v>
      </c>
      <c r="J75" s="761">
        <f t="shared" si="22"/>
        <v>0.74476296296296296</v>
      </c>
      <c r="K75" s="761">
        <f t="shared" si="22"/>
        <v>0.74476296296296296</v>
      </c>
      <c r="L75" s="761">
        <f t="shared" si="22"/>
        <v>0.68059317738791392</v>
      </c>
      <c r="M75" s="761">
        <f t="shared" si="22"/>
        <v>1.033976900584795</v>
      </c>
      <c r="N75" s="761">
        <f t="shared" si="22"/>
        <v>1.033976900584795</v>
      </c>
      <c r="O75" s="761">
        <f t="shared" si="22"/>
        <v>0.90369795321637425</v>
      </c>
      <c r="P75" s="761">
        <f t="shared" si="22"/>
        <v>1.1070086744639374</v>
      </c>
      <c r="Q75" s="782">
        <f t="shared" ref="B75:Q78" si="23">Q50/Q$56</f>
        <v>1.0968526315789471</v>
      </c>
    </row>
    <row r="76" spans="1:17" ht="13.9" x14ac:dyDescent="0.25">
      <c r="A76" s="759">
        <v>2039</v>
      </c>
      <c r="B76" s="761">
        <f t="shared" si="23"/>
        <v>0.48661052631578916</v>
      </c>
      <c r="C76" s="761">
        <f t="shared" si="23"/>
        <v>0.48661052631578916</v>
      </c>
      <c r="D76" s="761">
        <f t="shared" si="23"/>
        <v>0.4703456140350874</v>
      </c>
      <c r="E76" s="761">
        <f t="shared" si="23"/>
        <v>0.76173333333333326</v>
      </c>
      <c r="F76" s="761">
        <f t="shared" si="23"/>
        <v>0.76173333333333326</v>
      </c>
      <c r="G76" s="761">
        <f t="shared" si="23"/>
        <v>0.76173333333333326</v>
      </c>
      <c r="H76" s="761">
        <f t="shared" si="23"/>
        <v>0.76173333333333326</v>
      </c>
      <c r="I76" s="761">
        <f t="shared" si="23"/>
        <v>0.76173333333333326</v>
      </c>
      <c r="J76" s="761">
        <f t="shared" si="23"/>
        <v>0.76173333333333326</v>
      </c>
      <c r="K76" s="761">
        <f t="shared" si="23"/>
        <v>0.76173333333333326</v>
      </c>
      <c r="L76" s="761">
        <f t="shared" si="23"/>
        <v>0.69599298245614005</v>
      </c>
      <c r="M76" s="761">
        <f t="shared" si="23"/>
        <v>1.0578105263157891</v>
      </c>
      <c r="N76" s="761">
        <f t="shared" si="23"/>
        <v>1.0578105263157891</v>
      </c>
      <c r="O76" s="761">
        <f t="shared" si="23"/>
        <v>0.9228578947368421</v>
      </c>
      <c r="P76" s="761">
        <f t="shared" si="23"/>
        <v>1.1289255360623778</v>
      </c>
      <c r="Q76" s="782">
        <f t="shared" si="23"/>
        <v>1.1185684210526312</v>
      </c>
    </row>
    <row r="77" spans="1:17" ht="13.9" x14ac:dyDescent="0.25">
      <c r="A77" s="759">
        <v>2040</v>
      </c>
      <c r="B77" s="761">
        <f t="shared" si="23"/>
        <v>0.49730526315789442</v>
      </c>
      <c r="C77" s="761">
        <f t="shared" si="23"/>
        <v>0.49730526315789442</v>
      </c>
      <c r="D77" s="761">
        <f t="shared" si="23"/>
        <v>0.48023576998050649</v>
      </c>
      <c r="E77" s="761">
        <f t="shared" si="23"/>
        <v>0.77870370370370368</v>
      </c>
      <c r="F77" s="761">
        <f t="shared" si="23"/>
        <v>0.77870370370370368</v>
      </c>
      <c r="G77" s="761">
        <f t="shared" si="23"/>
        <v>0.77870370370370368</v>
      </c>
      <c r="H77" s="761">
        <f t="shared" si="23"/>
        <v>0.77870370370370368</v>
      </c>
      <c r="I77" s="761">
        <f t="shared" si="23"/>
        <v>0.77870370370370368</v>
      </c>
      <c r="J77" s="761">
        <f t="shared" si="23"/>
        <v>0.77870370370370368</v>
      </c>
      <c r="K77" s="761">
        <f t="shared" si="23"/>
        <v>0.77870370370370368</v>
      </c>
      <c r="L77" s="761">
        <f t="shared" si="23"/>
        <v>0.71139278752436619</v>
      </c>
      <c r="M77" s="761">
        <f t="shared" si="23"/>
        <v>1.0816441520467832</v>
      </c>
      <c r="N77" s="761">
        <f t="shared" si="23"/>
        <v>1.0816441520467832</v>
      </c>
      <c r="O77" s="761">
        <f t="shared" si="23"/>
        <v>0.94201783625730984</v>
      </c>
      <c r="P77" s="761">
        <f t="shared" si="23"/>
        <v>1.1508423976608184</v>
      </c>
      <c r="Q77" s="782">
        <f t="shared" si="23"/>
        <v>1.1402842105263153</v>
      </c>
    </row>
    <row r="78" spans="1:17" ht="14.45" thickBot="1" x14ac:dyDescent="0.3">
      <c r="A78" s="763">
        <v>2041</v>
      </c>
      <c r="B78" s="783">
        <f t="shared" si="23"/>
        <v>0.50800000000000001</v>
      </c>
      <c r="C78" s="783">
        <f t="shared" si="23"/>
        <v>0.50800000000000001</v>
      </c>
      <c r="D78" s="783">
        <f t="shared" si="23"/>
        <v>0.49012592592592591</v>
      </c>
      <c r="E78" s="783">
        <f t="shared" si="23"/>
        <v>0.79567407407407398</v>
      </c>
      <c r="F78" s="783">
        <f t="shared" si="23"/>
        <v>0.79567407407407398</v>
      </c>
      <c r="G78" s="783">
        <f t="shared" si="23"/>
        <v>0.79567407407407398</v>
      </c>
      <c r="H78" s="783">
        <f t="shared" si="23"/>
        <v>0.79567407407407398</v>
      </c>
      <c r="I78" s="783">
        <f t="shared" si="23"/>
        <v>0.79567407407407398</v>
      </c>
      <c r="J78" s="783">
        <f t="shared" si="23"/>
        <v>0.79567407407407398</v>
      </c>
      <c r="K78" s="783">
        <f t="shared" si="23"/>
        <v>0.79567407407407398</v>
      </c>
      <c r="L78" s="783">
        <f t="shared" si="23"/>
        <v>0.72679259259259255</v>
      </c>
      <c r="M78" s="783">
        <f t="shared" si="23"/>
        <v>1.105477777777778</v>
      </c>
      <c r="N78" s="783">
        <f t="shared" si="23"/>
        <v>1.105477777777778</v>
      </c>
      <c r="O78" s="783">
        <f t="shared" si="23"/>
        <v>0.96117777777777791</v>
      </c>
      <c r="P78" s="783">
        <f t="shared" si="23"/>
        <v>1.1727592592592593</v>
      </c>
      <c r="Q78" s="784">
        <f t="shared" si="23"/>
        <v>1.1620000000000001</v>
      </c>
    </row>
    <row r="80" spans="1:17" ht="14.45" thickBot="1" x14ac:dyDescent="0.3">
      <c r="A80" s="902" t="s">
        <v>622</v>
      </c>
      <c r="B80" s="902"/>
    </row>
    <row r="81" spans="1:17" ht="13.9" x14ac:dyDescent="0.25">
      <c r="A81" s="480" t="s">
        <v>578</v>
      </c>
      <c r="B81" s="786">
        <v>0.312</v>
      </c>
    </row>
    <row r="82" spans="1:17" ht="13.9" x14ac:dyDescent="0.25">
      <c r="A82" s="759" t="s">
        <v>579</v>
      </c>
      <c r="B82" s="707">
        <v>5.883</v>
      </c>
    </row>
    <row r="83" spans="1:17" ht="14.45" thickBot="1" x14ac:dyDescent="0.3">
      <c r="A83" s="763" t="s">
        <v>580</v>
      </c>
      <c r="B83" s="731">
        <v>70</v>
      </c>
    </row>
    <row r="84" spans="1:17" ht="13.9" x14ac:dyDescent="0.25">
      <c r="A84" s="904" t="s">
        <v>581</v>
      </c>
      <c r="B84" s="904"/>
    </row>
    <row r="86" spans="1:17" ht="14.45" thickBot="1" x14ac:dyDescent="0.3">
      <c r="A86" s="902" t="s">
        <v>623</v>
      </c>
      <c r="B86" s="902"/>
      <c r="C86" s="902"/>
      <c r="D86" s="902"/>
      <c r="E86" s="902"/>
      <c r="F86" s="902"/>
      <c r="G86" s="902"/>
      <c r="H86" s="902"/>
      <c r="I86" s="902"/>
      <c r="J86" s="902"/>
      <c r="K86" s="902"/>
      <c r="L86" s="902"/>
      <c r="M86" s="902"/>
      <c r="N86" s="902"/>
      <c r="O86" s="902"/>
      <c r="P86" s="902"/>
      <c r="Q86" s="902"/>
    </row>
    <row r="87" spans="1:17" ht="13.9" x14ac:dyDescent="0.25">
      <c r="A87" s="480">
        <v>2022</v>
      </c>
      <c r="B87" s="773">
        <f t="shared" ref="B87:B106" si="24">$B$83/(1+$B$81*(B59^$B$82))</f>
        <v>69.979881860077285</v>
      </c>
      <c r="C87" s="773">
        <f t="shared" ref="C87:Q87" si="25">$B$83/(1+$B$81*(C59^$B$82))</f>
        <v>69.979881860077285</v>
      </c>
      <c r="D87" s="773">
        <f t="shared" si="25"/>
        <v>69.980865557851899</v>
      </c>
      <c r="E87" s="773">
        <f t="shared" si="25"/>
        <v>69.733263325840483</v>
      </c>
      <c r="F87" s="773">
        <f t="shared" si="25"/>
        <v>69.733263325840483</v>
      </c>
      <c r="G87" s="773">
        <f t="shared" si="25"/>
        <v>69.733263325840483</v>
      </c>
      <c r="H87" s="773">
        <f t="shared" si="25"/>
        <v>69.733263325840483</v>
      </c>
      <c r="I87" s="773">
        <f t="shared" si="25"/>
        <v>69.733263325840483</v>
      </c>
      <c r="J87" s="773">
        <f t="shared" si="25"/>
        <v>69.733263325840483</v>
      </c>
      <c r="K87" s="773">
        <f t="shared" si="25"/>
        <v>69.733263325840483</v>
      </c>
      <c r="L87" s="773">
        <f t="shared" si="25"/>
        <v>69.83902435649884</v>
      </c>
      <c r="M87" s="773">
        <f t="shared" si="25"/>
        <v>68.269769407686169</v>
      </c>
      <c r="N87" s="773">
        <f t="shared" si="25"/>
        <v>68.269769407686169</v>
      </c>
      <c r="O87" s="773">
        <f t="shared" si="25"/>
        <v>68.96383876737994</v>
      </c>
      <c r="P87" s="773">
        <f t="shared" si="25"/>
        <v>66.016231545027637</v>
      </c>
      <c r="Q87" s="774">
        <f t="shared" si="25"/>
        <v>66.215117685763317</v>
      </c>
    </row>
    <row r="88" spans="1:17" ht="13.9" x14ac:dyDescent="0.25">
      <c r="A88" s="759">
        <v>2023</v>
      </c>
      <c r="B88" s="429">
        <f t="shared" si="24"/>
        <v>69.975358317418738</v>
      </c>
      <c r="C88" s="429">
        <f t="shared" ref="C88:Q88" si="26">$B$83/(1+$B$81*(C60^$B$82))</f>
        <v>69.975358317418738</v>
      </c>
      <c r="D88" s="429">
        <f t="shared" si="26"/>
        <v>69.976875895839072</v>
      </c>
      <c r="E88" s="429">
        <f t="shared" si="26"/>
        <v>69.672117396008403</v>
      </c>
      <c r="F88" s="429">
        <f t="shared" si="26"/>
        <v>69.672117396008403</v>
      </c>
      <c r="G88" s="429">
        <f t="shared" si="26"/>
        <v>69.672117396008403</v>
      </c>
      <c r="H88" s="429">
        <f t="shared" si="26"/>
        <v>69.672117396008403</v>
      </c>
      <c r="I88" s="429">
        <f t="shared" si="26"/>
        <v>69.672117396008403</v>
      </c>
      <c r="J88" s="429">
        <f t="shared" si="26"/>
        <v>69.672117396008403</v>
      </c>
      <c r="K88" s="429">
        <f t="shared" si="26"/>
        <v>69.672117396008403</v>
      </c>
      <c r="L88" s="429">
        <f t="shared" si="26"/>
        <v>69.80249389866286</v>
      </c>
      <c r="M88" s="429">
        <f t="shared" si="26"/>
        <v>67.875630123681091</v>
      </c>
      <c r="N88" s="429">
        <f t="shared" si="26"/>
        <v>67.875630123681091</v>
      </c>
      <c r="O88" s="429">
        <f t="shared" si="26"/>
        <v>68.756035757432414</v>
      </c>
      <c r="P88" s="429">
        <f t="shared" si="26"/>
        <v>65.33578637681731</v>
      </c>
      <c r="Q88" s="767">
        <f t="shared" si="26"/>
        <v>65.566361683605265</v>
      </c>
    </row>
    <row r="89" spans="1:17" ht="13.9" x14ac:dyDescent="0.25">
      <c r="A89" s="759">
        <v>2024</v>
      </c>
      <c r="B89" s="429">
        <f t="shared" si="24"/>
        <v>69.97002147437118</v>
      </c>
      <c r="C89" s="429">
        <f t="shared" ref="C89:Q89" si="27">$B$83/(1+$B$81*(C61^$B$82))</f>
        <v>69.97002147437118</v>
      </c>
      <c r="D89" s="429">
        <f t="shared" si="27"/>
        <v>69.972219313491095</v>
      </c>
      <c r="E89" s="429">
        <f t="shared" si="27"/>
        <v>69.599852171193319</v>
      </c>
      <c r="F89" s="429">
        <f t="shared" si="27"/>
        <v>69.599852171193319</v>
      </c>
      <c r="G89" s="429">
        <f t="shared" si="27"/>
        <v>69.599852171193319</v>
      </c>
      <c r="H89" s="429">
        <f t="shared" si="27"/>
        <v>69.599852171193319</v>
      </c>
      <c r="I89" s="429">
        <f t="shared" si="27"/>
        <v>69.599852171193319</v>
      </c>
      <c r="J89" s="429">
        <f t="shared" si="27"/>
        <v>69.599852171193319</v>
      </c>
      <c r="K89" s="429">
        <f t="shared" si="27"/>
        <v>69.599852171193319</v>
      </c>
      <c r="L89" s="429">
        <f t="shared" si="27"/>
        <v>69.759364145689659</v>
      </c>
      <c r="M89" s="429">
        <f t="shared" si="27"/>
        <v>67.413397306273438</v>
      </c>
      <c r="N89" s="429">
        <f t="shared" si="27"/>
        <v>67.413397306273438</v>
      </c>
      <c r="O89" s="429">
        <f t="shared" si="27"/>
        <v>68.515746642116724</v>
      </c>
      <c r="P89" s="429">
        <f t="shared" si="27"/>
        <v>64.57213146502238</v>
      </c>
      <c r="Q89" s="767">
        <f t="shared" si="27"/>
        <v>64.837475110572214</v>
      </c>
    </row>
    <row r="90" spans="1:17" ht="13.9" x14ac:dyDescent="0.25">
      <c r="A90" s="759">
        <v>2025</v>
      </c>
      <c r="B90" s="429">
        <f t="shared" si="24"/>
        <v>69.963759312070096</v>
      </c>
      <c r="C90" s="429">
        <f t="shared" ref="C90:Q90" si="28">$B$83/(1+$B$81*(C62^$B$82))</f>
        <v>69.963759312070096</v>
      </c>
      <c r="D90" s="429">
        <f t="shared" si="28"/>
        <v>69.966810188767425</v>
      </c>
      <c r="E90" s="429">
        <f t="shared" si="28"/>
        <v>69.514956089356531</v>
      </c>
      <c r="F90" s="429">
        <f t="shared" si="28"/>
        <v>69.514956089356531</v>
      </c>
      <c r="G90" s="429">
        <f t="shared" si="28"/>
        <v>69.514956089356531</v>
      </c>
      <c r="H90" s="429">
        <f t="shared" si="28"/>
        <v>69.514956089356531</v>
      </c>
      <c r="I90" s="429">
        <f t="shared" si="28"/>
        <v>69.514956089356531</v>
      </c>
      <c r="J90" s="429">
        <f t="shared" si="28"/>
        <v>69.514956089356531</v>
      </c>
      <c r="K90" s="429">
        <f t="shared" si="28"/>
        <v>69.514956089356531</v>
      </c>
      <c r="L90" s="429">
        <f t="shared" si="28"/>
        <v>69.708734246186253</v>
      </c>
      <c r="M90" s="429">
        <f t="shared" si="28"/>
        <v>66.875663093073157</v>
      </c>
      <c r="N90" s="429">
        <f t="shared" si="28"/>
        <v>66.875663093073157</v>
      </c>
      <c r="O90" s="429">
        <f t="shared" si="28"/>
        <v>68.239443673370317</v>
      </c>
      <c r="P90" s="429">
        <f t="shared" si="28"/>
        <v>63.720793568521778</v>
      </c>
      <c r="Q90" s="767">
        <f t="shared" si="28"/>
        <v>64.023903514586479</v>
      </c>
    </row>
    <row r="91" spans="1:17" ht="13.9" x14ac:dyDescent="0.25">
      <c r="A91" s="759">
        <v>2026</v>
      </c>
      <c r="B91" s="429">
        <f t="shared" si="24"/>
        <v>69.956448825063546</v>
      </c>
      <c r="C91" s="429">
        <f t="shared" ref="C91:Q91" si="29">$B$83/(1+$B$81*(C63^$B$82))</f>
        <v>69.956448825063546</v>
      </c>
      <c r="D91" s="429">
        <f t="shared" si="29"/>
        <v>69.960555049696495</v>
      </c>
      <c r="E91" s="429">
        <f t="shared" si="29"/>
        <v>69.415785932704893</v>
      </c>
      <c r="F91" s="429">
        <f t="shared" si="29"/>
        <v>69.415785932704893</v>
      </c>
      <c r="G91" s="429">
        <f t="shared" si="29"/>
        <v>69.415785932704893</v>
      </c>
      <c r="H91" s="429">
        <f t="shared" si="29"/>
        <v>69.415785932704893</v>
      </c>
      <c r="I91" s="429">
        <f t="shared" si="29"/>
        <v>69.415785932704893</v>
      </c>
      <c r="J91" s="429">
        <f t="shared" si="29"/>
        <v>69.415785932704893</v>
      </c>
      <c r="K91" s="429">
        <f t="shared" si="29"/>
        <v>69.415785932704893</v>
      </c>
      <c r="L91" s="429">
        <f t="shared" si="29"/>
        <v>69.649620638659911</v>
      </c>
      <c r="M91" s="429">
        <f t="shared" si="29"/>
        <v>66.255051884918174</v>
      </c>
      <c r="N91" s="429">
        <f t="shared" si="29"/>
        <v>66.255051884918174</v>
      </c>
      <c r="O91" s="429">
        <f t="shared" si="29"/>
        <v>67.923455050224803</v>
      </c>
      <c r="P91" s="429">
        <f t="shared" si="29"/>
        <v>62.778054028717271</v>
      </c>
      <c r="Q91" s="767">
        <f t="shared" si="29"/>
        <v>63.121759629486398</v>
      </c>
    </row>
    <row r="92" spans="1:17" ht="13.9" x14ac:dyDescent="0.25">
      <c r="A92" s="759">
        <v>2027</v>
      </c>
      <c r="B92" s="429">
        <f t="shared" si="24"/>
        <v>69.947955369201765</v>
      </c>
      <c r="C92" s="429">
        <f t="shared" ref="C92:Q92" si="30">$B$83/(1+$B$81*(C64^$B$82))</f>
        <v>69.947955369201765</v>
      </c>
      <c r="D92" s="429">
        <f t="shared" si="30"/>
        <v>69.953352136295806</v>
      </c>
      <c r="E92" s="429">
        <f t="shared" si="30"/>
        <v>69.300565047105934</v>
      </c>
      <c r="F92" s="429">
        <f t="shared" si="30"/>
        <v>69.300565047105934</v>
      </c>
      <c r="G92" s="429">
        <f t="shared" si="30"/>
        <v>69.300565047105934</v>
      </c>
      <c r="H92" s="429">
        <f t="shared" si="30"/>
        <v>69.300565047105934</v>
      </c>
      <c r="I92" s="429">
        <f t="shared" si="30"/>
        <v>69.300565047105934</v>
      </c>
      <c r="J92" s="429">
        <f t="shared" si="30"/>
        <v>69.300565047105934</v>
      </c>
      <c r="K92" s="429">
        <f t="shared" si="30"/>
        <v>69.300565047105934</v>
      </c>
      <c r="L92" s="429">
        <f t="shared" si="30"/>
        <v>69.580954160036526</v>
      </c>
      <c r="M92" s="429">
        <f t="shared" si="30"/>
        <v>65.544421052567856</v>
      </c>
      <c r="N92" s="429">
        <f t="shared" si="30"/>
        <v>65.544421052567856</v>
      </c>
      <c r="O92" s="429">
        <f t="shared" si="30"/>
        <v>67.564000596269153</v>
      </c>
      <c r="P92" s="429">
        <f t="shared" si="30"/>
        <v>61.741135122040298</v>
      </c>
      <c r="Q92" s="767">
        <f t="shared" si="30"/>
        <v>62.128001530479366</v>
      </c>
    </row>
    <row r="93" spans="1:17" ht="13.9" x14ac:dyDescent="0.25">
      <c r="A93" s="759">
        <v>2028</v>
      </c>
      <c r="B93" s="429">
        <f t="shared" si="24"/>
        <v>69.938132000592361</v>
      </c>
      <c r="C93" s="429">
        <f t="shared" ref="C93:Q93" si="31">$B$83/(1+$B$81*(C65^$B$82))</f>
        <v>69.938132000592361</v>
      </c>
      <c r="D93" s="429">
        <f t="shared" si="31"/>
        <v>69.945090956319348</v>
      </c>
      <c r="E93" s="429">
        <f t="shared" si="31"/>
        <v>69.167383201646842</v>
      </c>
      <c r="F93" s="429">
        <f t="shared" si="31"/>
        <v>69.167383201646842</v>
      </c>
      <c r="G93" s="429">
        <f t="shared" si="31"/>
        <v>69.167383201646842</v>
      </c>
      <c r="H93" s="429">
        <f t="shared" si="31"/>
        <v>69.167383201646842</v>
      </c>
      <c r="I93" s="429">
        <f t="shared" si="31"/>
        <v>69.167383201646842</v>
      </c>
      <c r="J93" s="429">
        <f t="shared" si="31"/>
        <v>69.167383201646842</v>
      </c>
      <c r="K93" s="429">
        <f t="shared" si="31"/>
        <v>69.167383201646842</v>
      </c>
      <c r="L93" s="429">
        <f t="shared" si="31"/>
        <v>69.501577681030724</v>
      </c>
      <c r="M93" s="429">
        <f t="shared" si="31"/>
        <v>64.737093373244164</v>
      </c>
      <c r="N93" s="429">
        <f t="shared" si="31"/>
        <v>64.737093373244164</v>
      </c>
      <c r="O93" s="429">
        <f t="shared" si="31"/>
        <v>67.157236161369738</v>
      </c>
      <c r="P93" s="429">
        <f t="shared" si="31"/>
        <v>60.608379807849467</v>
      </c>
      <c r="Q93" s="767">
        <f t="shared" si="31"/>
        <v>61.040607557237564</v>
      </c>
    </row>
    <row r="94" spans="1:17" ht="13.9" x14ac:dyDescent="0.25">
      <c r="A94" s="759">
        <v>2029</v>
      </c>
      <c r="B94" s="429">
        <f t="shared" si="24"/>
        <v>69.926818807814456</v>
      </c>
      <c r="C94" s="429">
        <f t="shared" ref="C94:Q94" si="32">$B$83/(1+$B$81*(C66^$B$82))</f>
        <v>69.926818807814456</v>
      </c>
      <c r="D94" s="429">
        <f t="shared" si="32"/>
        <v>69.935651836013562</v>
      </c>
      <c r="E94" s="429">
        <f t="shared" si="32"/>
        <v>69.014198408085477</v>
      </c>
      <c r="F94" s="429">
        <f t="shared" si="32"/>
        <v>69.014198408085477</v>
      </c>
      <c r="G94" s="429">
        <f t="shared" si="32"/>
        <v>69.014198408085477</v>
      </c>
      <c r="H94" s="429">
        <f t="shared" si="32"/>
        <v>69.014198408085477</v>
      </c>
      <c r="I94" s="429">
        <f t="shared" si="32"/>
        <v>69.014198408085477</v>
      </c>
      <c r="J94" s="429">
        <f t="shared" si="32"/>
        <v>69.014198408085477</v>
      </c>
      <c r="K94" s="429">
        <f t="shared" si="32"/>
        <v>69.014198408085477</v>
      </c>
      <c r="L94" s="429">
        <f t="shared" si="32"/>
        <v>69.410244392591181</v>
      </c>
      <c r="M94" s="429">
        <f t="shared" si="32"/>
        <v>63.827116048557329</v>
      </c>
      <c r="N94" s="429">
        <f t="shared" si="32"/>
        <v>63.827116048557329</v>
      </c>
      <c r="O94" s="429">
        <f t="shared" si="32"/>
        <v>66.699307165471538</v>
      </c>
      <c r="P94" s="429">
        <f t="shared" si="32"/>
        <v>59.379414834328237</v>
      </c>
      <c r="Q94" s="767">
        <f t="shared" si="32"/>
        <v>59.858738957149889</v>
      </c>
    </row>
    <row r="95" spans="1:17" ht="13.9" x14ac:dyDescent="0.25">
      <c r="A95" s="759">
        <v>2030</v>
      </c>
      <c r="B95" s="429">
        <f t="shared" si="24"/>
        <v>69.913842239905023</v>
      </c>
      <c r="C95" s="429">
        <f t="shared" ref="C95:Q95" si="33">$B$83/(1+$B$81*(C67^$B$82))</f>
        <v>69.913842239905023</v>
      </c>
      <c r="D95" s="429">
        <f t="shared" si="33"/>
        <v>69.924905467225315</v>
      </c>
      <c r="E95" s="429">
        <f t="shared" si="33"/>
        <v>68.838841043016018</v>
      </c>
      <c r="F95" s="429">
        <f t="shared" si="33"/>
        <v>68.838841043016018</v>
      </c>
      <c r="G95" s="429">
        <f t="shared" si="33"/>
        <v>68.838841043016018</v>
      </c>
      <c r="H95" s="429">
        <f t="shared" si="33"/>
        <v>68.838841043016018</v>
      </c>
      <c r="I95" s="429">
        <f t="shared" si="33"/>
        <v>68.838841043016018</v>
      </c>
      <c r="J95" s="429">
        <f t="shared" si="33"/>
        <v>68.838841043016018</v>
      </c>
      <c r="K95" s="429">
        <f t="shared" si="33"/>
        <v>68.838841043016018</v>
      </c>
      <c r="L95" s="429">
        <f t="shared" si="33"/>
        <v>69.305616881280798</v>
      </c>
      <c r="M95" s="429">
        <f t="shared" si="33"/>
        <v>62.809537816498889</v>
      </c>
      <c r="N95" s="429">
        <f t="shared" si="33"/>
        <v>62.809537816498889</v>
      </c>
      <c r="O95" s="429">
        <f t="shared" si="33"/>
        <v>66.186411412445523</v>
      </c>
      <c r="P95" s="429">
        <f t="shared" si="33"/>
        <v>58.05528648283461</v>
      </c>
      <c r="Q95" s="767">
        <f t="shared" si="33"/>
        <v>58.582880346705934</v>
      </c>
    </row>
    <row r="96" spans="1:17" ht="13.9" x14ac:dyDescent="0.25">
      <c r="A96" s="759">
        <v>2031</v>
      </c>
      <c r="B96" s="429">
        <f t="shared" si="24"/>
        <v>69.899014432985922</v>
      </c>
      <c r="C96" s="429">
        <f t="shared" ref="C96:Q96" si="34">$B$83/(1+$B$81*(C68^$B$82))</f>
        <v>69.899014432985922</v>
      </c>
      <c r="D96" s="429">
        <f t="shared" si="34"/>
        <v>69.912712452382721</v>
      </c>
      <c r="E96" s="429">
        <f t="shared" si="34"/>
        <v>68.639020632405177</v>
      </c>
      <c r="F96" s="429">
        <f t="shared" si="34"/>
        <v>68.639020632405177</v>
      </c>
      <c r="G96" s="429">
        <f t="shared" si="34"/>
        <v>68.639020632405177</v>
      </c>
      <c r="H96" s="429">
        <f t="shared" si="34"/>
        <v>68.639020632405177</v>
      </c>
      <c r="I96" s="429">
        <f t="shared" si="34"/>
        <v>68.639020632405177</v>
      </c>
      <c r="J96" s="429">
        <f t="shared" si="34"/>
        <v>68.639020632405177</v>
      </c>
      <c r="K96" s="429">
        <f t="shared" si="34"/>
        <v>68.639020632405177</v>
      </c>
      <c r="L96" s="429">
        <f t="shared" si="34"/>
        <v>69.186267144701702</v>
      </c>
      <c r="M96" s="429">
        <f t="shared" si="34"/>
        <v>61.68069216725663</v>
      </c>
      <c r="N96" s="429">
        <f t="shared" si="34"/>
        <v>61.68069216725663</v>
      </c>
      <c r="O96" s="429">
        <f t="shared" si="34"/>
        <v>65.614870925520862</v>
      </c>
      <c r="P96" s="429">
        <f t="shared" si="34"/>
        <v>56.638558355808541</v>
      </c>
      <c r="Q96" s="767">
        <f t="shared" si="34"/>
        <v>57.214947912057852</v>
      </c>
    </row>
    <row r="97" spans="1:17" ht="13.9" x14ac:dyDescent="0.25">
      <c r="A97" s="759">
        <v>2032</v>
      </c>
      <c r="B97" s="429">
        <f t="shared" si="24"/>
        <v>69.882132538791353</v>
      </c>
      <c r="C97" s="429">
        <f t="shared" ref="C97:Q97" si="35">$B$83/(1+$B$81*(C69^$B$82))</f>
        <v>69.882132538791353</v>
      </c>
      <c r="D97" s="429">
        <f t="shared" si="35"/>
        <v>69.89892284906621</v>
      </c>
      <c r="E97" s="429">
        <f t="shared" si="35"/>
        <v>68.412335666023566</v>
      </c>
      <c r="F97" s="429">
        <f t="shared" si="35"/>
        <v>68.412335666023566</v>
      </c>
      <c r="G97" s="429">
        <f t="shared" si="35"/>
        <v>68.412335666023566</v>
      </c>
      <c r="H97" s="429">
        <f t="shared" si="35"/>
        <v>68.412335666023566</v>
      </c>
      <c r="I97" s="429">
        <f t="shared" si="35"/>
        <v>68.412335666023566</v>
      </c>
      <c r="J97" s="429">
        <f t="shared" si="35"/>
        <v>68.412335666023566</v>
      </c>
      <c r="K97" s="429">
        <f t="shared" si="35"/>
        <v>68.412335666023566</v>
      </c>
      <c r="L97" s="429">
        <f t="shared" si="35"/>
        <v>69.050677710344857</v>
      </c>
      <c r="M97" s="429">
        <f t="shared" si="35"/>
        <v>60.438471389504329</v>
      </c>
      <c r="N97" s="429">
        <f t="shared" si="35"/>
        <v>60.438471389504329</v>
      </c>
      <c r="O97" s="429">
        <f t="shared" si="35"/>
        <v>64.981212094167731</v>
      </c>
      <c r="P97" s="429">
        <f t="shared" si="35"/>
        <v>55.133361697180298</v>
      </c>
      <c r="Q97" s="767">
        <f t="shared" si="35"/>
        <v>55.758355933410954</v>
      </c>
    </row>
    <row r="98" spans="1:17" ht="13.9" x14ac:dyDescent="0.25">
      <c r="A98" s="759">
        <v>2033</v>
      </c>
      <c r="B98" s="429">
        <f t="shared" si="24"/>
        <v>69.86297805878425</v>
      </c>
      <c r="C98" s="429">
        <f t="shared" ref="C98:Q98" si="36">$B$83/(1+$B$81*(C70^$B$82))</f>
        <v>69.86297805878425</v>
      </c>
      <c r="D98" s="429">
        <f t="shared" si="36"/>
        <v>69.883375716100389</v>
      </c>
      <c r="E98" s="429">
        <f t="shared" si="36"/>
        <v>68.156286805095633</v>
      </c>
      <c r="F98" s="429">
        <f t="shared" si="36"/>
        <v>68.156286805095633</v>
      </c>
      <c r="G98" s="429">
        <f t="shared" si="36"/>
        <v>68.156286805095633</v>
      </c>
      <c r="H98" s="429">
        <f t="shared" si="36"/>
        <v>68.156286805095633</v>
      </c>
      <c r="I98" s="429">
        <f t="shared" si="36"/>
        <v>68.156286805095633</v>
      </c>
      <c r="J98" s="429">
        <f t="shared" si="36"/>
        <v>68.156286805095633</v>
      </c>
      <c r="K98" s="429">
        <f t="shared" si="36"/>
        <v>68.156286805095633</v>
      </c>
      <c r="L98" s="429">
        <f t="shared" si="36"/>
        <v>68.897244031796092</v>
      </c>
      <c r="M98" s="429">
        <f t="shared" si="36"/>
        <v>59.082573593061689</v>
      </c>
      <c r="N98" s="429">
        <f t="shared" si="36"/>
        <v>59.082573593061689</v>
      </c>
      <c r="O98" s="429">
        <f t="shared" si="36"/>
        <v>64.282252884916801</v>
      </c>
      <c r="P98" s="429">
        <f t="shared" si="36"/>
        <v>53.545390831536842</v>
      </c>
      <c r="Q98" s="767">
        <f t="shared" si="36"/>
        <v>54.218033808917312</v>
      </c>
    </row>
    <row r="99" spans="1:17" ht="13.9" x14ac:dyDescent="0.25">
      <c r="A99" s="759">
        <v>2034</v>
      </c>
      <c r="B99" s="429">
        <f t="shared" si="24"/>
        <v>69.841316188018936</v>
      </c>
      <c r="C99" s="429">
        <f t="shared" ref="C99:Q99" si="37">$B$83/(1+$B$81*(C71^$B$82))</f>
        <v>69.841316188018936</v>
      </c>
      <c r="D99" s="429">
        <f t="shared" si="37"/>
        <v>69.865898663330569</v>
      </c>
      <c r="E99" s="429">
        <f t="shared" si="37"/>
        <v>67.8682938268188</v>
      </c>
      <c r="F99" s="429">
        <f t="shared" si="37"/>
        <v>67.8682938268188</v>
      </c>
      <c r="G99" s="429">
        <f t="shared" si="37"/>
        <v>67.8682938268188</v>
      </c>
      <c r="H99" s="429">
        <f t="shared" si="37"/>
        <v>67.8682938268188</v>
      </c>
      <c r="I99" s="429">
        <f t="shared" si="37"/>
        <v>67.8682938268188</v>
      </c>
      <c r="J99" s="429">
        <f t="shared" si="37"/>
        <v>67.8682938268188</v>
      </c>
      <c r="K99" s="429">
        <f t="shared" si="37"/>
        <v>67.8682938268188</v>
      </c>
      <c r="L99" s="429">
        <f t="shared" si="37"/>
        <v>68.724278344184711</v>
      </c>
      <c r="M99" s="429">
        <f t="shared" si="37"/>
        <v>57.614703501447153</v>
      </c>
      <c r="N99" s="429">
        <f t="shared" si="37"/>
        <v>57.614703501447153</v>
      </c>
      <c r="O99" s="429">
        <f t="shared" si="37"/>
        <v>63.51519527513836</v>
      </c>
      <c r="P99" s="429">
        <f t="shared" si="37"/>
        <v>51.881839344806451</v>
      </c>
      <c r="Q99" s="767">
        <f t="shared" si="37"/>
        <v>52.600388251633603</v>
      </c>
    </row>
    <row r="100" spans="1:17" ht="13.9" x14ac:dyDescent="0.25">
      <c r="A100" s="759">
        <v>2035</v>
      </c>
      <c r="B100" s="429">
        <f t="shared" si="24"/>
        <v>69.816895173413712</v>
      </c>
      <c r="C100" s="429">
        <f t="shared" ref="C100:Q100" si="38">$B$83/(1+$B$81*(C72^$B$82))</f>
        <v>69.816895173413712</v>
      </c>
      <c r="D100" s="429">
        <f t="shared" si="38"/>
        <v>69.846307407499324</v>
      </c>
      <c r="E100" s="429">
        <f t="shared" si="38"/>
        <v>67.545716610702371</v>
      </c>
      <c r="F100" s="429">
        <f t="shared" si="38"/>
        <v>67.545716610702371</v>
      </c>
      <c r="G100" s="429">
        <f t="shared" si="38"/>
        <v>67.545716610702371</v>
      </c>
      <c r="H100" s="429">
        <f t="shared" si="38"/>
        <v>67.545716610702371</v>
      </c>
      <c r="I100" s="429">
        <f t="shared" si="38"/>
        <v>67.545716610702371</v>
      </c>
      <c r="J100" s="429">
        <f t="shared" si="38"/>
        <v>67.545716610702371</v>
      </c>
      <c r="K100" s="429">
        <f t="shared" si="38"/>
        <v>67.545716610702371</v>
      </c>
      <c r="L100" s="429">
        <f t="shared" si="38"/>
        <v>68.530015165091811</v>
      </c>
      <c r="M100" s="429">
        <f t="shared" si="38"/>
        <v>56.038708167465067</v>
      </c>
      <c r="N100" s="429">
        <f t="shared" si="38"/>
        <v>56.038708167465067</v>
      </c>
      <c r="O100" s="429">
        <f t="shared" si="38"/>
        <v>62.677720450190286</v>
      </c>
      <c r="P100" s="429">
        <f t="shared" si="38"/>
        <v>50.151276389769372</v>
      </c>
      <c r="Q100" s="767">
        <f t="shared" si="38"/>
        <v>50.913208591705967</v>
      </c>
    </row>
    <row r="101" spans="1:17" ht="13.9" x14ac:dyDescent="0.25">
      <c r="A101" s="759">
        <v>2036</v>
      </c>
      <c r="B101" s="429">
        <f t="shared" si="24"/>
        <v>69.789445691644005</v>
      </c>
      <c r="C101" s="429">
        <f t="shared" ref="C101:Q101" si="39">$B$83/(1+$B$81*(C73^$B$82))</f>
        <v>69.789445691644005</v>
      </c>
      <c r="D101" s="429">
        <f t="shared" si="39"/>
        <v>69.824405336910388</v>
      </c>
      <c r="E101" s="429">
        <f t="shared" si="39"/>
        <v>67.185880410462048</v>
      </c>
      <c r="F101" s="429">
        <f t="shared" si="39"/>
        <v>67.185880410462048</v>
      </c>
      <c r="G101" s="429">
        <f t="shared" si="39"/>
        <v>67.185880410462048</v>
      </c>
      <c r="H101" s="429">
        <f t="shared" si="39"/>
        <v>67.185880410462048</v>
      </c>
      <c r="I101" s="429">
        <f t="shared" si="39"/>
        <v>67.185880410462048</v>
      </c>
      <c r="J101" s="429">
        <f t="shared" si="39"/>
        <v>67.185880410462048</v>
      </c>
      <c r="K101" s="429">
        <f t="shared" si="39"/>
        <v>67.185880410462048</v>
      </c>
      <c r="L101" s="429">
        <f t="shared" si="39"/>
        <v>68.312618626680816</v>
      </c>
      <c r="M101" s="429">
        <f t="shared" si="39"/>
        <v>54.360631171659158</v>
      </c>
      <c r="N101" s="429">
        <f t="shared" si="39"/>
        <v>54.360631171659158</v>
      </c>
      <c r="O101" s="429">
        <f t="shared" si="39"/>
        <v>61.768083702954456</v>
      </c>
      <c r="P101" s="429">
        <f t="shared" si="39"/>
        <v>48.363466641100587</v>
      </c>
      <c r="Q101" s="767">
        <f t="shared" si="39"/>
        <v>49.165516865690989</v>
      </c>
    </row>
    <row r="102" spans="1:17" ht="13.9" x14ac:dyDescent="0.25">
      <c r="A102" s="759">
        <v>2037</v>
      </c>
      <c r="B102" s="429">
        <f t="shared" si="24"/>
        <v>69.758680252451867</v>
      </c>
      <c r="C102" s="429">
        <f t="shared" ref="C102:Q102" si="40">$B$83/(1+$B$81*(C74^$B$82))</f>
        <v>69.758680252451867</v>
      </c>
      <c r="D102" s="429">
        <f t="shared" si="40"/>
        <v>69.799983087857669</v>
      </c>
      <c r="E102" s="429">
        <f t="shared" si="40"/>
        <v>66.78610556834046</v>
      </c>
      <c r="F102" s="429">
        <f t="shared" si="40"/>
        <v>66.78610556834046</v>
      </c>
      <c r="G102" s="429">
        <f t="shared" si="40"/>
        <v>66.78610556834046</v>
      </c>
      <c r="H102" s="429">
        <f t="shared" si="40"/>
        <v>66.78610556834046</v>
      </c>
      <c r="I102" s="429">
        <f t="shared" si="40"/>
        <v>66.78610556834046</v>
      </c>
      <c r="J102" s="429">
        <f t="shared" si="40"/>
        <v>66.78610556834046</v>
      </c>
      <c r="K102" s="429">
        <f t="shared" si="40"/>
        <v>66.78610556834046</v>
      </c>
      <c r="L102" s="429">
        <f t="shared" si="40"/>
        <v>68.070191818305361</v>
      </c>
      <c r="M102" s="429">
        <f t="shared" si="40"/>
        <v>52.588673398700962</v>
      </c>
      <c r="N102" s="429">
        <f t="shared" si="40"/>
        <v>52.588673398700962</v>
      </c>
      <c r="O102" s="429">
        <f t="shared" si="40"/>
        <v>60.785205443018043</v>
      </c>
      <c r="P102" s="429">
        <f t="shared" si="40"/>
        <v>46.529141515307565</v>
      </c>
      <c r="Q102" s="767">
        <f t="shared" si="40"/>
        <v>47.367368248935229</v>
      </c>
    </row>
    <row r="103" spans="1:17" ht="13.9" x14ac:dyDescent="0.25">
      <c r="A103" s="759">
        <v>2038</v>
      </c>
      <c r="B103" s="429">
        <f t="shared" si="24"/>
        <v>69.724292633788963</v>
      </c>
      <c r="C103" s="429">
        <f t="shared" ref="C103:Q103" si="41">$B$83/(1+$B$81*(C75^$B$82))</f>
        <v>69.724292633788963</v>
      </c>
      <c r="D103" s="429">
        <f t="shared" si="41"/>
        <v>69.77281813610746</v>
      </c>
      <c r="E103" s="429">
        <f t="shared" si="41"/>
        <v>66.343741713811966</v>
      </c>
      <c r="F103" s="429">
        <f t="shared" si="41"/>
        <v>66.343741713811966</v>
      </c>
      <c r="G103" s="429">
        <f t="shared" si="41"/>
        <v>66.343741713811966</v>
      </c>
      <c r="H103" s="429">
        <f t="shared" si="41"/>
        <v>66.343741713811966</v>
      </c>
      <c r="I103" s="429">
        <f t="shared" si="41"/>
        <v>66.343741713811966</v>
      </c>
      <c r="J103" s="429">
        <f t="shared" si="41"/>
        <v>66.343741713811966</v>
      </c>
      <c r="K103" s="429">
        <f t="shared" si="41"/>
        <v>66.343741713811966</v>
      </c>
      <c r="L103" s="429">
        <f t="shared" si="41"/>
        <v>67.800788304946465</v>
      </c>
      <c r="M103" s="429">
        <f t="shared" si="41"/>
        <v>50.733054902980847</v>
      </c>
      <c r="N103" s="429">
        <f t="shared" si="41"/>
        <v>50.733054902980847</v>
      </c>
      <c r="O103" s="429">
        <f t="shared" si="41"/>
        <v>59.72875431974937</v>
      </c>
      <c r="P103" s="429">
        <f t="shared" si="41"/>
        <v>44.659732852513322</v>
      </c>
      <c r="Q103" s="767">
        <f t="shared" si="41"/>
        <v>45.529610969172921</v>
      </c>
    </row>
    <row r="104" spans="1:17" ht="13.9" x14ac:dyDescent="0.25">
      <c r="A104" s="759">
        <v>2039</v>
      </c>
      <c r="B104" s="429">
        <f t="shared" si="24"/>
        <v>69.685957355867416</v>
      </c>
      <c r="C104" s="429">
        <f t="shared" ref="C104:Q104" si="42">$B$83/(1+$B$81*(C76^$B$82))</f>
        <v>69.685957355867416</v>
      </c>
      <c r="D104" s="429">
        <f t="shared" si="42"/>
        <v>69.742674407050089</v>
      </c>
      <c r="E104" s="429">
        <f t="shared" si="42"/>
        <v>65.856206344439471</v>
      </c>
      <c r="F104" s="429">
        <f t="shared" si="42"/>
        <v>65.856206344439471</v>
      </c>
      <c r="G104" s="429">
        <f t="shared" si="42"/>
        <v>65.856206344439471</v>
      </c>
      <c r="H104" s="429">
        <f t="shared" si="42"/>
        <v>65.856206344439471</v>
      </c>
      <c r="I104" s="429">
        <f t="shared" si="42"/>
        <v>65.856206344439471</v>
      </c>
      <c r="J104" s="429">
        <f t="shared" si="42"/>
        <v>65.856206344439471</v>
      </c>
      <c r="K104" s="429">
        <f t="shared" si="42"/>
        <v>65.856206344439471</v>
      </c>
      <c r="L104" s="429">
        <f t="shared" si="42"/>
        <v>67.502425964182635</v>
      </c>
      <c r="M104" s="429">
        <f t="shared" si="42"/>
        <v>48.805780077657666</v>
      </c>
      <c r="N104" s="429">
        <f t="shared" si="42"/>
        <v>48.805780077657666</v>
      </c>
      <c r="O104" s="429">
        <f t="shared" si="42"/>
        <v>58.599218249845791</v>
      </c>
      <c r="P104" s="429">
        <f t="shared" si="42"/>
        <v>42.767082916882046</v>
      </c>
      <c r="Q104" s="767">
        <f t="shared" si="42"/>
        <v>43.663617727191898</v>
      </c>
    </row>
    <row r="105" spans="1:17" ht="13.9" x14ac:dyDescent="0.25">
      <c r="A105" s="759">
        <v>2040</v>
      </c>
      <c r="B105" s="429">
        <f t="shared" si="24"/>
        <v>69.643329201878345</v>
      </c>
      <c r="C105" s="429">
        <f t="shared" ref="C105:Q105" si="43">$B$83/(1+$B$81*(C77^$B$82))</f>
        <v>69.643329201878345</v>
      </c>
      <c r="D105" s="429">
        <f t="shared" si="43"/>
        <v>69.709301908483681</v>
      </c>
      <c r="E105" s="429">
        <f t="shared" si="43"/>
        <v>65.321027513624941</v>
      </c>
      <c r="F105" s="429">
        <f t="shared" si="43"/>
        <v>65.321027513624941</v>
      </c>
      <c r="G105" s="429">
        <f t="shared" si="43"/>
        <v>65.321027513624941</v>
      </c>
      <c r="H105" s="429">
        <f t="shared" si="43"/>
        <v>65.321027513624941</v>
      </c>
      <c r="I105" s="429">
        <f t="shared" si="43"/>
        <v>65.321027513624941</v>
      </c>
      <c r="J105" s="429">
        <f t="shared" si="43"/>
        <v>65.321027513624941</v>
      </c>
      <c r="K105" s="429">
        <f t="shared" si="43"/>
        <v>65.321027513624941</v>
      </c>
      <c r="L105" s="429">
        <f t="shared" si="43"/>
        <v>67.173103251724527</v>
      </c>
      <c r="M105" s="429">
        <f t="shared" si="43"/>
        <v>46.820316449070489</v>
      </c>
      <c r="N105" s="429">
        <f t="shared" si="43"/>
        <v>46.820316449070489</v>
      </c>
      <c r="O105" s="429">
        <f t="shared" si="43"/>
        <v>57.397959170578055</v>
      </c>
      <c r="P105" s="429">
        <f t="shared" si="43"/>
        <v>40.863146011602069</v>
      </c>
      <c r="Q105" s="767">
        <f t="shared" si="43"/>
        <v>41.781002518524083</v>
      </c>
    </row>
    <row r="106" spans="1:17" ht="14.45" thickBot="1" x14ac:dyDescent="0.3">
      <c r="A106" s="763">
        <v>2041</v>
      </c>
      <c r="B106" s="775">
        <f t="shared" si="24"/>
        <v>69.596042793851538</v>
      </c>
      <c r="C106" s="775">
        <f t="shared" ref="C106:Q106" si="44">$B$83/(1+$B$81*(C78^$B$82))</f>
        <v>69.596042793851538</v>
      </c>
      <c r="D106" s="775">
        <f t="shared" si="44"/>
        <v>69.672436390353781</v>
      </c>
      <c r="E106" s="775">
        <f t="shared" si="44"/>
        <v>64.735890150730739</v>
      </c>
      <c r="F106" s="775">
        <f t="shared" si="44"/>
        <v>64.735890150730739</v>
      </c>
      <c r="G106" s="775">
        <f t="shared" si="44"/>
        <v>64.735890150730739</v>
      </c>
      <c r="H106" s="775">
        <f t="shared" si="44"/>
        <v>64.735890150730739</v>
      </c>
      <c r="I106" s="775">
        <f t="shared" si="44"/>
        <v>64.735890150730739</v>
      </c>
      <c r="J106" s="775">
        <f t="shared" si="44"/>
        <v>64.735890150730739</v>
      </c>
      <c r="K106" s="775">
        <f t="shared" si="44"/>
        <v>64.735890150730739</v>
      </c>
      <c r="L106" s="775">
        <f t="shared" si="44"/>
        <v>66.810817961743211</v>
      </c>
      <c r="M106" s="775">
        <f t="shared" si="44"/>
        <v>44.79120489422673</v>
      </c>
      <c r="N106" s="775">
        <f t="shared" si="44"/>
        <v>44.79120489422673</v>
      </c>
      <c r="O106" s="775">
        <f t="shared" si="44"/>
        <v>56.127247656207722</v>
      </c>
      <c r="P106" s="775">
        <f t="shared" si="44"/>
        <v>38.959697085982008</v>
      </c>
      <c r="Q106" s="776">
        <f t="shared" si="44"/>
        <v>39.893337403981654</v>
      </c>
    </row>
    <row r="108" spans="1:17" ht="15.75" thickBot="1" x14ac:dyDescent="0.3">
      <c r="A108" s="902" t="s">
        <v>624</v>
      </c>
      <c r="B108" s="902"/>
      <c r="C108" s="902"/>
      <c r="D108" s="902"/>
      <c r="E108" s="902"/>
      <c r="F108" s="902"/>
      <c r="G108" s="902"/>
      <c r="H108" s="902"/>
      <c r="I108" s="902"/>
      <c r="J108" s="902"/>
      <c r="K108" s="902"/>
      <c r="L108" s="902"/>
      <c r="M108" s="902"/>
      <c r="N108" s="902"/>
      <c r="O108" s="902"/>
      <c r="P108" s="902"/>
      <c r="Q108" s="902"/>
    </row>
    <row r="109" spans="1:17" ht="13.9" x14ac:dyDescent="0.25">
      <c r="A109" s="480">
        <v>2022</v>
      </c>
      <c r="B109" s="773">
        <f>IF(B87&lt;10, 10, B87)</f>
        <v>69.979881860077285</v>
      </c>
      <c r="C109" s="773">
        <f t="shared" ref="C109:Q109" si="45">IF(C87&lt;10, 10, C87)</f>
        <v>69.979881860077285</v>
      </c>
      <c r="D109" s="773">
        <f t="shared" si="45"/>
        <v>69.980865557851899</v>
      </c>
      <c r="E109" s="773">
        <f t="shared" si="45"/>
        <v>69.733263325840483</v>
      </c>
      <c r="F109" s="773">
        <f t="shared" si="45"/>
        <v>69.733263325840483</v>
      </c>
      <c r="G109" s="773">
        <f t="shared" si="45"/>
        <v>69.733263325840483</v>
      </c>
      <c r="H109" s="773">
        <f t="shared" si="45"/>
        <v>69.733263325840483</v>
      </c>
      <c r="I109" s="773">
        <f t="shared" si="45"/>
        <v>69.733263325840483</v>
      </c>
      <c r="J109" s="773">
        <f t="shared" si="45"/>
        <v>69.733263325840483</v>
      </c>
      <c r="K109" s="773">
        <f t="shared" si="45"/>
        <v>69.733263325840483</v>
      </c>
      <c r="L109" s="773">
        <f t="shared" si="45"/>
        <v>69.83902435649884</v>
      </c>
      <c r="M109" s="773">
        <f t="shared" si="45"/>
        <v>68.269769407686169</v>
      </c>
      <c r="N109" s="773">
        <f t="shared" si="45"/>
        <v>68.269769407686169</v>
      </c>
      <c r="O109" s="773">
        <f t="shared" si="45"/>
        <v>68.96383876737994</v>
      </c>
      <c r="P109" s="773">
        <f t="shared" si="45"/>
        <v>66.016231545027637</v>
      </c>
      <c r="Q109" s="774">
        <f t="shared" si="45"/>
        <v>66.215117685763317</v>
      </c>
    </row>
    <row r="110" spans="1:17" ht="13.9" x14ac:dyDescent="0.25">
      <c r="A110" s="759">
        <v>2023</v>
      </c>
      <c r="B110" s="429">
        <f t="shared" ref="B110:Q125" si="46">IF(B88&lt;10, 10, B88)</f>
        <v>69.975358317418738</v>
      </c>
      <c r="C110" s="429">
        <f t="shared" si="46"/>
        <v>69.975358317418738</v>
      </c>
      <c r="D110" s="429">
        <f t="shared" si="46"/>
        <v>69.976875895839072</v>
      </c>
      <c r="E110" s="429">
        <f t="shared" si="46"/>
        <v>69.672117396008403</v>
      </c>
      <c r="F110" s="429">
        <f t="shared" si="46"/>
        <v>69.672117396008403</v>
      </c>
      <c r="G110" s="429">
        <f t="shared" si="46"/>
        <v>69.672117396008403</v>
      </c>
      <c r="H110" s="429">
        <f t="shared" si="46"/>
        <v>69.672117396008403</v>
      </c>
      <c r="I110" s="429">
        <f t="shared" si="46"/>
        <v>69.672117396008403</v>
      </c>
      <c r="J110" s="429">
        <f t="shared" si="46"/>
        <v>69.672117396008403</v>
      </c>
      <c r="K110" s="429">
        <f t="shared" si="46"/>
        <v>69.672117396008403</v>
      </c>
      <c r="L110" s="429">
        <f t="shared" si="46"/>
        <v>69.80249389866286</v>
      </c>
      <c r="M110" s="429">
        <f t="shared" si="46"/>
        <v>67.875630123681091</v>
      </c>
      <c r="N110" s="429">
        <f t="shared" si="46"/>
        <v>67.875630123681091</v>
      </c>
      <c r="O110" s="429">
        <f t="shared" si="46"/>
        <v>68.756035757432414</v>
      </c>
      <c r="P110" s="429">
        <f t="shared" si="46"/>
        <v>65.33578637681731</v>
      </c>
      <c r="Q110" s="767">
        <f t="shared" si="46"/>
        <v>65.566361683605265</v>
      </c>
    </row>
    <row r="111" spans="1:17" ht="13.9" x14ac:dyDescent="0.25">
      <c r="A111" s="759">
        <v>2024</v>
      </c>
      <c r="B111" s="429">
        <f t="shared" si="46"/>
        <v>69.97002147437118</v>
      </c>
      <c r="C111" s="429">
        <f t="shared" si="46"/>
        <v>69.97002147437118</v>
      </c>
      <c r="D111" s="429">
        <f t="shared" si="46"/>
        <v>69.972219313491095</v>
      </c>
      <c r="E111" s="429">
        <f t="shared" si="46"/>
        <v>69.599852171193319</v>
      </c>
      <c r="F111" s="429">
        <f t="shared" si="46"/>
        <v>69.599852171193319</v>
      </c>
      <c r="G111" s="429">
        <f t="shared" si="46"/>
        <v>69.599852171193319</v>
      </c>
      <c r="H111" s="429">
        <f t="shared" si="46"/>
        <v>69.599852171193319</v>
      </c>
      <c r="I111" s="429">
        <f t="shared" si="46"/>
        <v>69.599852171193319</v>
      </c>
      <c r="J111" s="429">
        <f t="shared" si="46"/>
        <v>69.599852171193319</v>
      </c>
      <c r="K111" s="429">
        <f t="shared" si="46"/>
        <v>69.599852171193319</v>
      </c>
      <c r="L111" s="429">
        <f t="shared" si="46"/>
        <v>69.759364145689659</v>
      </c>
      <c r="M111" s="429">
        <f t="shared" si="46"/>
        <v>67.413397306273438</v>
      </c>
      <c r="N111" s="429">
        <f t="shared" si="46"/>
        <v>67.413397306273438</v>
      </c>
      <c r="O111" s="429">
        <f t="shared" si="46"/>
        <v>68.515746642116724</v>
      </c>
      <c r="P111" s="429">
        <f t="shared" si="46"/>
        <v>64.57213146502238</v>
      </c>
      <c r="Q111" s="767">
        <f t="shared" si="46"/>
        <v>64.837475110572214</v>
      </c>
    </row>
    <row r="112" spans="1:17" ht="13.9" x14ac:dyDescent="0.25">
      <c r="A112" s="759">
        <v>2025</v>
      </c>
      <c r="B112" s="429">
        <f t="shared" si="46"/>
        <v>69.963759312070096</v>
      </c>
      <c r="C112" s="429">
        <f t="shared" si="46"/>
        <v>69.963759312070096</v>
      </c>
      <c r="D112" s="429">
        <f t="shared" si="46"/>
        <v>69.966810188767425</v>
      </c>
      <c r="E112" s="429">
        <f t="shared" si="46"/>
        <v>69.514956089356531</v>
      </c>
      <c r="F112" s="429">
        <f t="shared" si="46"/>
        <v>69.514956089356531</v>
      </c>
      <c r="G112" s="429">
        <f t="shared" si="46"/>
        <v>69.514956089356531</v>
      </c>
      <c r="H112" s="429">
        <f t="shared" si="46"/>
        <v>69.514956089356531</v>
      </c>
      <c r="I112" s="429">
        <f t="shared" si="46"/>
        <v>69.514956089356531</v>
      </c>
      <c r="J112" s="429">
        <f t="shared" si="46"/>
        <v>69.514956089356531</v>
      </c>
      <c r="K112" s="429">
        <f t="shared" si="46"/>
        <v>69.514956089356531</v>
      </c>
      <c r="L112" s="429">
        <f t="shared" si="46"/>
        <v>69.708734246186253</v>
      </c>
      <c r="M112" s="429">
        <f t="shared" si="46"/>
        <v>66.875663093073157</v>
      </c>
      <c r="N112" s="429">
        <f t="shared" si="46"/>
        <v>66.875663093073157</v>
      </c>
      <c r="O112" s="429">
        <f t="shared" si="46"/>
        <v>68.239443673370317</v>
      </c>
      <c r="P112" s="429">
        <f t="shared" si="46"/>
        <v>63.720793568521778</v>
      </c>
      <c r="Q112" s="767">
        <f t="shared" si="46"/>
        <v>64.023903514586479</v>
      </c>
    </row>
    <row r="113" spans="1:17" ht="13.9" x14ac:dyDescent="0.25">
      <c r="A113" s="759">
        <v>2026</v>
      </c>
      <c r="B113" s="429">
        <f t="shared" si="46"/>
        <v>69.956448825063546</v>
      </c>
      <c r="C113" s="429">
        <f t="shared" si="46"/>
        <v>69.956448825063546</v>
      </c>
      <c r="D113" s="429">
        <f t="shared" si="46"/>
        <v>69.960555049696495</v>
      </c>
      <c r="E113" s="429">
        <f t="shared" si="46"/>
        <v>69.415785932704893</v>
      </c>
      <c r="F113" s="429">
        <f t="shared" si="46"/>
        <v>69.415785932704893</v>
      </c>
      <c r="G113" s="429">
        <f t="shared" si="46"/>
        <v>69.415785932704893</v>
      </c>
      <c r="H113" s="429">
        <f t="shared" si="46"/>
        <v>69.415785932704893</v>
      </c>
      <c r="I113" s="429">
        <f t="shared" si="46"/>
        <v>69.415785932704893</v>
      </c>
      <c r="J113" s="429">
        <f t="shared" si="46"/>
        <v>69.415785932704893</v>
      </c>
      <c r="K113" s="429">
        <f t="shared" si="46"/>
        <v>69.415785932704893</v>
      </c>
      <c r="L113" s="429">
        <f t="shared" si="46"/>
        <v>69.649620638659911</v>
      </c>
      <c r="M113" s="429">
        <f t="shared" si="46"/>
        <v>66.255051884918174</v>
      </c>
      <c r="N113" s="429">
        <f t="shared" si="46"/>
        <v>66.255051884918174</v>
      </c>
      <c r="O113" s="429">
        <f t="shared" si="46"/>
        <v>67.923455050224803</v>
      </c>
      <c r="P113" s="429">
        <f t="shared" si="46"/>
        <v>62.778054028717271</v>
      </c>
      <c r="Q113" s="767">
        <f t="shared" si="46"/>
        <v>63.121759629486398</v>
      </c>
    </row>
    <row r="114" spans="1:17" ht="13.9" x14ac:dyDescent="0.25">
      <c r="A114" s="759">
        <v>2027</v>
      </c>
      <c r="B114" s="429">
        <f t="shared" si="46"/>
        <v>69.947955369201765</v>
      </c>
      <c r="C114" s="429">
        <f t="shared" si="46"/>
        <v>69.947955369201765</v>
      </c>
      <c r="D114" s="429">
        <f t="shared" si="46"/>
        <v>69.953352136295806</v>
      </c>
      <c r="E114" s="429">
        <f t="shared" si="46"/>
        <v>69.300565047105934</v>
      </c>
      <c r="F114" s="429">
        <f t="shared" si="46"/>
        <v>69.300565047105934</v>
      </c>
      <c r="G114" s="429">
        <f t="shared" si="46"/>
        <v>69.300565047105934</v>
      </c>
      <c r="H114" s="429">
        <f t="shared" si="46"/>
        <v>69.300565047105934</v>
      </c>
      <c r="I114" s="429">
        <f t="shared" si="46"/>
        <v>69.300565047105934</v>
      </c>
      <c r="J114" s="429">
        <f t="shared" si="46"/>
        <v>69.300565047105934</v>
      </c>
      <c r="K114" s="429">
        <f t="shared" si="46"/>
        <v>69.300565047105934</v>
      </c>
      <c r="L114" s="429">
        <f t="shared" si="46"/>
        <v>69.580954160036526</v>
      </c>
      <c r="M114" s="429">
        <f t="shared" si="46"/>
        <v>65.544421052567856</v>
      </c>
      <c r="N114" s="429">
        <f t="shared" si="46"/>
        <v>65.544421052567856</v>
      </c>
      <c r="O114" s="429">
        <f t="shared" si="46"/>
        <v>67.564000596269153</v>
      </c>
      <c r="P114" s="429">
        <f t="shared" si="46"/>
        <v>61.741135122040298</v>
      </c>
      <c r="Q114" s="767">
        <f t="shared" si="46"/>
        <v>62.128001530479366</v>
      </c>
    </row>
    <row r="115" spans="1:17" ht="13.9" x14ac:dyDescent="0.25">
      <c r="A115" s="759">
        <v>2028</v>
      </c>
      <c r="B115" s="429">
        <f t="shared" si="46"/>
        <v>69.938132000592361</v>
      </c>
      <c r="C115" s="429">
        <f t="shared" si="46"/>
        <v>69.938132000592361</v>
      </c>
      <c r="D115" s="429">
        <f t="shared" si="46"/>
        <v>69.945090956319348</v>
      </c>
      <c r="E115" s="429">
        <f t="shared" si="46"/>
        <v>69.167383201646842</v>
      </c>
      <c r="F115" s="429">
        <f t="shared" si="46"/>
        <v>69.167383201646842</v>
      </c>
      <c r="G115" s="429">
        <f t="shared" si="46"/>
        <v>69.167383201646842</v>
      </c>
      <c r="H115" s="429">
        <f t="shared" si="46"/>
        <v>69.167383201646842</v>
      </c>
      <c r="I115" s="429">
        <f t="shared" si="46"/>
        <v>69.167383201646842</v>
      </c>
      <c r="J115" s="429">
        <f t="shared" si="46"/>
        <v>69.167383201646842</v>
      </c>
      <c r="K115" s="429">
        <f t="shared" si="46"/>
        <v>69.167383201646842</v>
      </c>
      <c r="L115" s="429">
        <f t="shared" si="46"/>
        <v>69.501577681030724</v>
      </c>
      <c r="M115" s="429">
        <f t="shared" si="46"/>
        <v>64.737093373244164</v>
      </c>
      <c r="N115" s="429">
        <f t="shared" si="46"/>
        <v>64.737093373244164</v>
      </c>
      <c r="O115" s="429">
        <f t="shared" si="46"/>
        <v>67.157236161369738</v>
      </c>
      <c r="P115" s="429">
        <f t="shared" si="46"/>
        <v>60.608379807849467</v>
      </c>
      <c r="Q115" s="767">
        <f t="shared" si="46"/>
        <v>61.040607557237564</v>
      </c>
    </row>
    <row r="116" spans="1:17" ht="13.9" x14ac:dyDescent="0.25">
      <c r="A116" s="759">
        <v>2029</v>
      </c>
      <c r="B116" s="429">
        <f t="shared" si="46"/>
        <v>69.926818807814456</v>
      </c>
      <c r="C116" s="429">
        <f t="shared" si="46"/>
        <v>69.926818807814456</v>
      </c>
      <c r="D116" s="429">
        <f t="shared" si="46"/>
        <v>69.935651836013562</v>
      </c>
      <c r="E116" s="429">
        <f t="shared" si="46"/>
        <v>69.014198408085477</v>
      </c>
      <c r="F116" s="429">
        <f t="shared" si="46"/>
        <v>69.014198408085477</v>
      </c>
      <c r="G116" s="429">
        <f t="shared" si="46"/>
        <v>69.014198408085477</v>
      </c>
      <c r="H116" s="429">
        <f t="shared" si="46"/>
        <v>69.014198408085477</v>
      </c>
      <c r="I116" s="429">
        <f t="shared" si="46"/>
        <v>69.014198408085477</v>
      </c>
      <c r="J116" s="429">
        <f t="shared" si="46"/>
        <v>69.014198408085477</v>
      </c>
      <c r="K116" s="429">
        <f t="shared" si="46"/>
        <v>69.014198408085477</v>
      </c>
      <c r="L116" s="429">
        <f t="shared" si="46"/>
        <v>69.410244392591181</v>
      </c>
      <c r="M116" s="429">
        <f t="shared" si="46"/>
        <v>63.827116048557329</v>
      </c>
      <c r="N116" s="429">
        <f t="shared" si="46"/>
        <v>63.827116048557329</v>
      </c>
      <c r="O116" s="429">
        <f t="shared" si="46"/>
        <v>66.699307165471538</v>
      </c>
      <c r="P116" s="429">
        <f t="shared" si="46"/>
        <v>59.379414834328237</v>
      </c>
      <c r="Q116" s="767">
        <f t="shared" si="46"/>
        <v>59.858738957149889</v>
      </c>
    </row>
    <row r="117" spans="1:17" ht="13.9" x14ac:dyDescent="0.25">
      <c r="A117" s="759">
        <v>2030</v>
      </c>
      <c r="B117" s="429">
        <f t="shared" si="46"/>
        <v>69.913842239905023</v>
      </c>
      <c r="C117" s="429">
        <f t="shared" si="46"/>
        <v>69.913842239905023</v>
      </c>
      <c r="D117" s="429">
        <f t="shared" si="46"/>
        <v>69.924905467225315</v>
      </c>
      <c r="E117" s="429">
        <f t="shared" si="46"/>
        <v>68.838841043016018</v>
      </c>
      <c r="F117" s="429">
        <f t="shared" si="46"/>
        <v>68.838841043016018</v>
      </c>
      <c r="G117" s="429">
        <f t="shared" si="46"/>
        <v>68.838841043016018</v>
      </c>
      <c r="H117" s="429">
        <f t="shared" si="46"/>
        <v>68.838841043016018</v>
      </c>
      <c r="I117" s="429">
        <f t="shared" si="46"/>
        <v>68.838841043016018</v>
      </c>
      <c r="J117" s="429">
        <f t="shared" si="46"/>
        <v>68.838841043016018</v>
      </c>
      <c r="K117" s="429">
        <f t="shared" si="46"/>
        <v>68.838841043016018</v>
      </c>
      <c r="L117" s="429">
        <f t="shared" si="46"/>
        <v>69.305616881280798</v>
      </c>
      <c r="M117" s="429">
        <f t="shared" si="46"/>
        <v>62.809537816498889</v>
      </c>
      <c r="N117" s="429">
        <f t="shared" si="46"/>
        <v>62.809537816498889</v>
      </c>
      <c r="O117" s="429">
        <f t="shared" si="46"/>
        <v>66.186411412445523</v>
      </c>
      <c r="P117" s="429">
        <f t="shared" si="46"/>
        <v>58.05528648283461</v>
      </c>
      <c r="Q117" s="767">
        <f t="shared" si="46"/>
        <v>58.582880346705934</v>
      </c>
    </row>
    <row r="118" spans="1:17" ht="13.9" x14ac:dyDescent="0.25">
      <c r="A118" s="759">
        <v>2031</v>
      </c>
      <c r="B118" s="429">
        <f t="shared" si="46"/>
        <v>69.899014432985922</v>
      </c>
      <c r="C118" s="429">
        <f t="shared" si="46"/>
        <v>69.899014432985922</v>
      </c>
      <c r="D118" s="429">
        <f t="shared" si="46"/>
        <v>69.912712452382721</v>
      </c>
      <c r="E118" s="429">
        <f t="shared" si="46"/>
        <v>68.639020632405177</v>
      </c>
      <c r="F118" s="429">
        <f t="shared" si="46"/>
        <v>68.639020632405177</v>
      </c>
      <c r="G118" s="429">
        <f t="shared" si="46"/>
        <v>68.639020632405177</v>
      </c>
      <c r="H118" s="429">
        <f t="shared" si="46"/>
        <v>68.639020632405177</v>
      </c>
      <c r="I118" s="429">
        <f t="shared" si="46"/>
        <v>68.639020632405177</v>
      </c>
      <c r="J118" s="429">
        <f t="shared" si="46"/>
        <v>68.639020632405177</v>
      </c>
      <c r="K118" s="429">
        <f t="shared" si="46"/>
        <v>68.639020632405177</v>
      </c>
      <c r="L118" s="429">
        <f t="shared" si="46"/>
        <v>69.186267144701702</v>
      </c>
      <c r="M118" s="429">
        <f t="shared" si="46"/>
        <v>61.68069216725663</v>
      </c>
      <c r="N118" s="429">
        <f t="shared" si="46"/>
        <v>61.68069216725663</v>
      </c>
      <c r="O118" s="429">
        <f t="shared" si="46"/>
        <v>65.614870925520862</v>
      </c>
      <c r="P118" s="429">
        <f t="shared" si="46"/>
        <v>56.638558355808541</v>
      </c>
      <c r="Q118" s="767">
        <f t="shared" si="46"/>
        <v>57.214947912057852</v>
      </c>
    </row>
    <row r="119" spans="1:17" ht="13.9" x14ac:dyDescent="0.25">
      <c r="A119" s="759">
        <v>2032</v>
      </c>
      <c r="B119" s="429">
        <f t="shared" si="46"/>
        <v>69.882132538791353</v>
      </c>
      <c r="C119" s="429">
        <f t="shared" si="46"/>
        <v>69.882132538791353</v>
      </c>
      <c r="D119" s="429">
        <f t="shared" si="46"/>
        <v>69.89892284906621</v>
      </c>
      <c r="E119" s="429">
        <f t="shared" si="46"/>
        <v>68.412335666023566</v>
      </c>
      <c r="F119" s="429">
        <f t="shared" si="46"/>
        <v>68.412335666023566</v>
      </c>
      <c r="G119" s="429">
        <f t="shared" si="46"/>
        <v>68.412335666023566</v>
      </c>
      <c r="H119" s="429">
        <f t="shared" si="46"/>
        <v>68.412335666023566</v>
      </c>
      <c r="I119" s="429">
        <f t="shared" si="46"/>
        <v>68.412335666023566</v>
      </c>
      <c r="J119" s="429">
        <f t="shared" si="46"/>
        <v>68.412335666023566</v>
      </c>
      <c r="K119" s="429">
        <f t="shared" si="46"/>
        <v>68.412335666023566</v>
      </c>
      <c r="L119" s="429">
        <f t="shared" si="46"/>
        <v>69.050677710344857</v>
      </c>
      <c r="M119" s="429">
        <f t="shared" si="46"/>
        <v>60.438471389504329</v>
      </c>
      <c r="N119" s="429">
        <f t="shared" si="46"/>
        <v>60.438471389504329</v>
      </c>
      <c r="O119" s="429">
        <f t="shared" si="46"/>
        <v>64.981212094167731</v>
      </c>
      <c r="P119" s="429">
        <f t="shared" si="46"/>
        <v>55.133361697180298</v>
      </c>
      <c r="Q119" s="767">
        <f t="shared" si="46"/>
        <v>55.758355933410954</v>
      </c>
    </row>
    <row r="120" spans="1:17" ht="13.9" x14ac:dyDescent="0.25">
      <c r="A120" s="759">
        <v>2033</v>
      </c>
      <c r="B120" s="429">
        <f t="shared" si="46"/>
        <v>69.86297805878425</v>
      </c>
      <c r="C120" s="429">
        <f t="shared" si="46"/>
        <v>69.86297805878425</v>
      </c>
      <c r="D120" s="429">
        <f t="shared" si="46"/>
        <v>69.883375716100389</v>
      </c>
      <c r="E120" s="429">
        <f t="shared" si="46"/>
        <v>68.156286805095633</v>
      </c>
      <c r="F120" s="429">
        <f t="shared" si="46"/>
        <v>68.156286805095633</v>
      </c>
      <c r="G120" s="429">
        <f t="shared" si="46"/>
        <v>68.156286805095633</v>
      </c>
      <c r="H120" s="429">
        <f t="shared" si="46"/>
        <v>68.156286805095633</v>
      </c>
      <c r="I120" s="429">
        <f t="shared" si="46"/>
        <v>68.156286805095633</v>
      </c>
      <c r="J120" s="429">
        <f t="shared" si="46"/>
        <v>68.156286805095633</v>
      </c>
      <c r="K120" s="429">
        <f t="shared" si="46"/>
        <v>68.156286805095633</v>
      </c>
      <c r="L120" s="429">
        <f t="shared" si="46"/>
        <v>68.897244031796092</v>
      </c>
      <c r="M120" s="429">
        <f t="shared" si="46"/>
        <v>59.082573593061689</v>
      </c>
      <c r="N120" s="429">
        <f t="shared" si="46"/>
        <v>59.082573593061689</v>
      </c>
      <c r="O120" s="429">
        <f t="shared" si="46"/>
        <v>64.282252884916801</v>
      </c>
      <c r="P120" s="429">
        <f t="shared" si="46"/>
        <v>53.545390831536842</v>
      </c>
      <c r="Q120" s="767">
        <f t="shared" si="46"/>
        <v>54.218033808917312</v>
      </c>
    </row>
    <row r="121" spans="1:17" ht="13.9" x14ac:dyDescent="0.25">
      <c r="A121" s="759">
        <v>2034</v>
      </c>
      <c r="B121" s="429">
        <f t="shared" si="46"/>
        <v>69.841316188018936</v>
      </c>
      <c r="C121" s="429">
        <f t="shared" si="46"/>
        <v>69.841316188018936</v>
      </c>
      <c r="D121" s="429">
        <f t="shared" si="46"/>
        <v>69.865898663330569</v>
      </c>
      <c r="E121" s="429">
        <f t="shared" si="46"/>
        <v>67.8682938268188</v>
      </c>
      <c r="F121" s="429">
        <f t="shared" si="46"/>
        <v>67.8682938268188</v>
      </c>
      <c r="G121" s="429">
        <f t="shared" si="46"/>
        <v>67.8682938268188</v>
      </c>
      <c r="H121" s="429">
        <f t="shared" si="46"/>
        <v>67.8682938268188</v>
      </c>
      <c r="I121" s="429">
        <f t="shared" si="46"/>
        <v>67.8682938268188</v>
      </c>
      <c r="J121" s="429">
        <f t="shared" si="46"/>
        <v>67.8682938268188</v>
      </c>
      <c r="K121" s="429">
        <f t="shared" si="46"/>
        <v>67.8682938268188</v>
      </c>
      <c r="L121" s="429">
        <f t="shared" si="46"/>
        <v>68.724278344184711</v>
      </c>
      <c r="M121" s="429">
        <f t="shared" si="46"/>
        <v>57.614703501447153</v>
      </c>
      <c r="N121" s="429">
        <f t="shared" si="46"/>
        <v>57.614703501447153</v>
      </c>
      <c r="O121" s="429">
        <f t="shared" si="46"/>
        <v>63.51519527513836</v>
      </c>
      <c r="P121" s="429">
        <f t="shared" si="46"/>
        <v>51.881839344806451</v>
      </c>
      <c r="Q121" s="767">
        <f t="shared" si="46"/>
        <v>52.600388251633603</v>
      </c>
    </row>
    <row r="122" spans="1:17" ht="13.9" x14ac:dyDescent="0.25">
      <c r="A122" s="759">
        <v>2035</v>
      </c>
      <c r="B122" s="429">
        <f t="shared" si="46"/>
        <v>69.816895173413712</v>
      </c>
      <c r="C122" s="429">
        <f t="shared" si="46"/>
        <v>69.816895173413712</v>
      </c>
      <c r="D122" s="429">
        <f t="shared" si="46"/>
        <v>69.846307407499324</v>
      </c>
      <c r="E122" s="429">
        <f t="shared" si="46"/>
        <v>67.545716610702371</v>
      </c>
      <c r="F122" s="429">
        <f t="shared" si="46"/>
        <v>67.545716610702371</v>
      </c>
      <c r="G122" s="429">
        <f t="shared" si="46"/>
        <v>67.545716610702371</v>
      </c>
      <c r="H122" s="429">
        <f t="shared" si="46"/>
        <v>67.545716610702371</v>
      </c>
      <c r="I122" s="429">
        <f t="shared" si="46"/>
        <v>67.545716610702371</v>
      </c>
      <c r="J122" s="429">
        <f t="shared" si="46"/>
        <v>67.545716610702371</v>
      </c>
      <c r="K122" s="429">
        <f t="shared" si="46"/>
        <v>67.545716610702371</v>
      </c>
      <c r="L122" s="429">
        <f t="shared" si="46"/>
        <v>68.530015165091811</v>
      </c>
      <c r="M122" s="429">
        <f t="shared" si="46"/>
        <v>56.038708167465067</v>
      </c>
      <c r="N122" s="429">
        <f t="shared" si="46"/>
        <v>56.038708167465067</v>
      </c>
      <c r="O122" s="429">
        <f t="shared" si="46"/>
        <v>62.677720450190286</v>
      </c>
      <c r="P122" s="429">
        <f t="shared" si="46"/>
        <v>50.151276389769372</v>
      </c>
      <c r="Q122" s="767">
        <f t="shared" si="46"/>
        <v>50.913208591705967</v>
      </c>
    </row>
    <row r="123" spans="1:17" ht="13.9" x14ac:dyDescent="0.25">
      <c r="A123" s="759">
        <v>2036</v>
      </c>
      <c r="B123" s="429">
        <f t="shared" si="46"/>
        <v>69.789445691644005</v>
      </c>
      <c r="C123" s="429">
        <f t="shared" si="46"/>
        <v>69.789445691644005</v>
      </c>
      <c r="D123" s="429">
        <f t="shared" si="46"/>
        <v>69.824405336910388</v>
      </c>
      <c r="E123" s="429">
        <f t="shared" si="46"/>
        <v>67.185880410462048</v>
      </c>
      <c r="F123" s="429">
        <f t="shared" si="46"/>
        <v>67.185880410462048</v>
      </c>
      <c r="G123" s="429">
        <f t="shared" si="46"/>
        <v>67.185880410462048</v>
      </c>
      <c r="H123" s="429">
        <f t="shared" si="46"/>
        <v>67.185880410462048</v>
      </c>
      <c r="I123" s="429">
        <f t="shared" si="46"/>
        <v>67.185880410462048</v>
      </c>
      <c r="J123" s="429">
        <f t="shared" si="46"/>
        <v>67.185880410462048</v>
      </c>
      <c r="K123" s="429">
        <f t="shared" si="46"/>
        <v>67.185880410462048</v>
      </c>
      <c r="L123" s="429">
        <f t="shared" si="46"/>
        <v>68.312618626680816</v>
      </c>
      <c r="M123" s="429">
        <f t="shared" si="46"/>
        <v>54.360631171659158</v>
      </c>
      <c r="N123" s="429">
        <f t="shared" si="46"/>
        <v>54.360631171659158</v>
      </c>
      <c r="O123" s="429">
        <f t="shared" si="46"/>
        <v>61.768083702954456</v>
      </c>
      <c r="P123" s="429">
        <f t="shared" si="46"/>
        <v>48.363466641100587</v>
      </c>
      <c r="Q123" s="767">
        <f t="shared" si="46"/>
        <v>49.165516865690989</v>
      </c>
    </row>
    <row r="124" spans="1:17" ht="13.9" x14ac:dyDescent="0.25">
      <c r="A124" s="759">
        <v>2037</v>
      </c>
      <c r="B124" s="429">
        <f t="shared" si="46"/>
        <v>69.758680252451867</v>
      </c>
      <c r="C124" s="429">
        <f t="shared" si="46"/>
        <v>69.758680252451867</v>
      </c>
      <c r="D124" s="429">
        <f t="shared" si="46"/>
        <v>69.799983087857669</v>
      </c>
      <c r="E124" s="429">
        <f t="shared" si="46"/>
        <v>66.78610556834046</v>
      </c>
      <c r="F124" s="429">
        <f t="shared" si="46"/>
        <v>66.78610556834046</v>
      </c>
      <c r="G124" s="429">
        <f t="shared" si="46"/>
        <v>66.78610556834046</v>
      </c>
      <c r="H124" s="429">
        <f t="shared" si="46"/>
        <v>66.78610556834046</v>
      </c>
      <c r="I124" s="429">
        <f t="shared" si="46"/>
        <v>66.78610556834046</v>
      </c>
      <c r="J124" s="429">
        <f t="shared" si="46"/>
        <v>66.78610556834046</v>
      </c>
      <c r="K124" s="429">
        <f t="shared" si="46"/>
        <v>66.78610556834046</v>
      </c>
      <c r="L124" s="429">
        <f t="shared" si="46"/>
        <v>68.070191818305361</v>
      </c>
      <c r="M124" s="429">
        <f t="shared" si="46"/>
        <v>52.588673398700962</v>
      </c>
      <c r="N124" s="429">
        <f t="shared" si="46"/>
        <v>52.588673398700962</v>
      </c>
      <c r="O124" s="429">
        <f t="shared" si="46"/>
        <v>60.785205443018043</v>
      </c>
      <c r="P124" s="429">
        <f t="shared" si="46"/>
        <v>46.529141515307565</v>
      </c>
      <c r="Q124" s="767">
        <f t="shared" si="46"/>
        <v>47.367368248935229</v>
      </c>
    </row>
    <row r="125" spans="1:17" ht="13.9" x14ac:dyDescent="0.25">
      <c r="A125" s="759">
        <v>2038</v>
      </c>
      <c r="B125" s="429">
        <f t="shared" si="46"/>
        <v>69.724292633788963</v>
      </c>
      <c r="C125" s="429">
        <f t="shared" si="46"/>
        <v>69.724292633788963</v>
      </c>
      <c r="D125" s="429">
        <f t="shared" si="46"/>
        <v>69.77281813610746</v>
      </c>
      <c r="E125" s="429">
        <f t="shared" si="46"/>
        <v>66.343741713811966</v>
      </c>
      <c r="F125" s="429">
        <f t="shared" si="46"/>
        <v>66.343741713811966</v>
      </c>
      <c r="G125" s="429">
        <f t="shared" si="46"/>
        <v>66.343741713811966</v>
      </c>
      <c r="H125" s="429">
        <f t="shared" si="46"/>
        <v>66.343741713811966</v>
      </c>
      <c r="I125" s="429">
        <f t="shared" si="46"/>
        <v>66.343741713811966</v>
      </c>
      <c r="J125" s="429">
        <f t="shared" si="46"/>
        <v>66.343741713811966</v>
      </c>
      <c r="K125" s="429">
        <f t="shared" si="46"/>
        <v>66.343741713811966</v>
      </c>
      <c r="L125" s="429">
        <f t="shared" si="46"/>
        <v>67.800788304946465</v>
      </c>
      <c r="M125" s="429">
        <f t="shared" si="46"/>
        <v>50.733054902980847</v>
      </c>
      <c r="N125" s="429">
        <f t="shared" si="46"/>
        <v>50.733054902980847</v>
      </c>
      <c r="O125" s="429">
        <f t="shared" si="46"/>
        <v>59.72875431974937</v>
      </c>
      <c r="P125" s="429">
        <f t="shared" si="46"/>
        <v>44.659732852513322</v>
      </c>
      <c r="Q125" s="767">
        <f t="shared" ref="B125:Q128" si="47">IF(Q103&lt;10, 10, Q103)</f>
        <v>45.529610969172921</v>
      </c>
    </row>
    <row r="126" spans="1:17" ht="13.9" x14ac:dyDescent="0.25">
      <c r="A126" s="759">
        <v>2039</v>
      </c>
      <c r="B126" s="429">
        <f t="shared" si="47"/>
        <v>69.685957355867416</v>
      </c>
      <c r="C126" s="429">
        <f t="shared" si="47"/>
        <v>69.685957355867416</v>
      </c>
      <c r="D126" s="429">
        <f t="shared" si="47"/>
        <v>69.742674407050089</v>
      </c>
      <c r="E126" s="429">
        <f t="shared" si="47"/>
        <v>65.856206344439471</v>
      </c>
      <c r="F126" s="429">
        <f t="shared" si="47"/>
        <v>65.856206344439471</v>
      </c>
      <c r="G126" s="429">
        <f t="shared" si="47"/>
        <v>65.856206344439471</v>
      </c>
      <c r="H126" s="429">
        <f t="shared" si="47"/>
        <v>65.856206344439471</v>
      </c>
      <c r="I126" s="429">
        <f t="shared" si="47"/>
        <v>65.856206344439471</v>
      </c>
      <c r="J126" s="429">
        <f t="shared" si="47"/>
        <v>65.856206344439471</v>
      </c>
      <c r="K126" s="429">
        <f t="shared" si="47"/>
        <v>65.856206344439471</v>
      </c>
      <c r="L126" s="429">
        <f t="shared" si="47"/>
        <v>67.502425964182635</v>
      </c>
      <c r="M126" s="429">
        <f t="shared" si="47"/>
        <v>48.805780077657666</v>
      </c>
      <c r="N126" s="429">
        <f t="shared" si="47"/>
        <v>48.805780077657666</v>
      </c>
      <c r="O126" s="429">
        <f t="shared" si="47"/>
        <v>58.599218249845791</v>
      </c>
      <c r="P126" s="429">
        <f t="shared" si="47"/>
        <v>42.767082916882046</v>
      </c>
      <c r="Q126" s="767">
        <f t="shared" si="47"/>
        <v>43.663617727191898</v>
      </c>
    </row>
    <row r="127" spans="1:17" ht="13.9" x14ac:dyDescent="0.25">
      <c r="A127" s="759">
        <v>2040</v>
      </c>
      <c r="B127" s="429">
        <f t="shared" si="47"/>
        <v>69.643329201878345</v>
      </c>
      <c r="C127" s="429">
        <f t="shared" si="47"/>
        <v>69.643329201878345</v>
      </c>
      <c r="D127" s="429">
        <f t="shared" si="47"/>
        <v>69.709301908483681</v>
      </c>
      <c r="E127" s="429">
        <f t="shared" si="47"/>
        <v>65.321027513624941</v>
      </c>
      <c r="F127" s="429">
        <f t="shared" si="47"/>
        <v>65.321027513624941</v>
      </c>
      <c r="G127" s="429">
        <f t="shared" si="47"/>
        <v>65.321027513624941</v>
      </c>
      <c r="H127" s="429">
        <f t="shared" si="47"/>
        <v>65.321027513624941</v>
      </c>
      <c r="I127" s="429">
        <f t="shared" si="47"/>
        <v>65.321027513624941</v>
      </c>
      <c r="J127" s="429">
        <f t="shared" si="47"/>
        <v>65.321027513624941</v>
      </c>
      <c r="K127" s="429">
        <f t="shared" si="47"/>
        <v>65.321027513624941</v>
      </c>
      <c r="L127" s="429">
        <f t="shared" si="47"/>
        <v>67.173103251724527</v>
      </c>
      <c r="M127" s="429">
        <f t="shared" si="47"/>
        <v>46.820316449070489</v>
      </c>
      <c r="N127" s="429">
        <f t="shared" si="47"/>
        <v>46.820316449070489</v>
      </c>
      <c r="O127" s="429">
        <f t="shared" si="47"/>
        <v>57.397959170578055</v>
      </c>
      <c r="P127" s="429">
        <f t="shared" si="47"/>
        <v>40.863146011602069</v>
      </c>
      <c r="Q127" s="767">
        <f t="shared" si="47"/>
        <v>41.781002518524083</v>
      </c>
    </row>
    <row r="128" spans="1:17" ht="14.45" thickBot="1" x14ac:dyDescent="0.3">
      <c r="A128" s="763">
        <v>2041</v>
      </c>
      <c r="B128" s="775">
        <f t="shared" si="47"/>
        <v>69.596042793851538</v>
      </c>
      <c r="C128" s="775">
        <f t="shared" si="47"/>
        <v>69.596042793851538</v>
      </c>
      <c r="D128" s="775">
        <f t="shared" si="47"/>
        <v>69.672436390353781</v>
      </c>
      <c r="E128" s="775">
        <f t="shared" si="47"/>
        <v>64.735890150730739</v>
      </c>
      <c r="F128" s="775">
        <f t="shared" si="47"/>
        <v>64.735890150730739</v>
      </c>
      <c r="G128" s="775">
        <f t="shared" si="47"/>
        <v>64.735890150730739</v>
      </c>
      <c r="H128" s="775">
        <f t="shared" si="47"/>
        <v>64.735890150730739</v>
      </c>
      <c r="I128" s="775">
        <f t="shared" si="47"/>
        <v>64.735890150730739</v>
      </c>
      <c r="J128" s="775">
        <f t="shared" si="47"/>
        <v>64.735890150730739</v>
      </c>
      <c r="K128" s="775">
        <f t="shared" si="47"/>
        <v>64.735890150730739</v>
      </c>
      <c r="L128" s="775">
        <f t="shared" si="47"/>
        <v>66.810817961743211</v>
      </c>
      <c r="M128" s="775">
        <f t="shared" si="47"/>
        <v>44.79120489422673</v>
      </c>
      <c r="N128" s="775">
        <f t="shared" si="47"/>
        <v>44.79120489422673</v>
      </c>
      <c r="O128" s="775">
        <f t="shared" si="47"/>
        <v>56.127247656207722</v>
      </c>
      <c r="P128" s="775">
        <f t="shared" si="47"/>
        <v>38.959697085982008</v>
      </c>
      <c r="Q128" s="776">
        <f t="shared" si="47"/>
        <v>39.893337403981654</v>
      </c>
    </row>
    <row r="130" spans="1:17" ht="14.45" thickBot="1" x14ac:dyDescent="0.3">
      <c r="A130" s="902" t="s">
        <v>625</v>
      </c>
      <c r="B130" s="902"/>
      <c r="C130" s="902"/>
      <c r="D130" s="902"/>
      <c r="E130" s="902"/>
      <c r="F130" s="902"/>
      <c r="G130" s="902"/>
      <c r="H130" s="902"/>
      <c r="I130" s="902"/>
      <c r="J130" s="902"/>
      <c r="K130" s="902"/>
      <c r="L130" s="902"/>
      <c r="M130" s="902"/>
      <c r="N130" s="902"/>
      <c r="O130" s="902"/>
      <c r="P130" s="902"/>
      <c r="Q130" s="902"/>
    </row>
    <row r="131" spans="1:17" ht="13.9" x14ac:dyDescent="0.25">
      <c r="A131" s="787">
        <v>2022</v>
      </c>
      <c r="B131" s="788">
        <f>B$4/B109</f>
        <v>2.3383343796371326E-3</v>
      </c>
      <c r="C131" s="789">
        <f t="shared" ref="C131:Q131" si="48">C$4/C109</f>
        <v>4.059608297981133E-3</v>
      </c>
      <c r="D131" s="789">
        <f t="shared" si="48"/>
        <v>5.7158481366499725E-3</v>
      </c>
      <c r="E131" s="789">
        <f t="shared" si="48"/>
        <v>4.0739655014199782E-3</v>
      </c>
      <c r="F131" s="789">
        <f t="shared" si="48"/>
        <v>7.6264634186581992E-3</v>
      </c>
      <c r="G131" s="789">
        <f t="shared" si="48"/>
        <v>4.0739655014199782E-3</v>
      </c>
      <c r="H131" s="789">
        <f t="shared" si="48"/>
        <v>5.7361434259993295E-3</v>
      </c>
      <c r="I131" s="789">
        <f t="shared" si="48"/>
        <v>2.2814206807951875E-4</v>
      </c>
      <c r="J131" s="789">
        <f t="shared" si="48"/>
        <v>3.8458234333404594E-3</v>
      </c>
      <c r="K131" s="789">
        <f t="shared" si="48"/>
        <v>2.2814206807951875E-4</v>
      </c>
      <c r="L131" s="789">
        <f t="shared" si="48"/>
        <v>8.591185308334956E-3</v>
      </c>
      <c r="M131" s="789">
        <f t="shared" si="48"/>
        <v>4.1612987938249085E-3</v>
      </c>
      <c r="N131" s="789">
        <f t="shared" si="48"/>
        <v>1.0719505692892964E-2</v>
      </c>
      <c r="O131" s="789">
        <f t="shared" si="48"/>
        <v>4.1194184397009637E-3</v>
      </c>
      <c r="P131" s="789">
        <f t="shared" si="48"/>
        <v>1.514778981768947E-2</v>
      </c>
      <c r="Q131" s="790">
        <f t="shared" si="48"/>
        <v>3.8613813146901863E-3</v>
      </c>
    </row>
    <row r="132" spans="1:17" ht="13.9" x14ac:dyDescent="0.25">
      <c r="A132" s="791">
        <v>2023</v>
      </c>
      <c r="B132" s="792">
        <f t="shared" ref="B132:Q147" si="49">B$4/B110</f>
        <v>2.338485540782578E-3</v>
      </c>
      <c r="C132" s="793">
        <f t="shared" si="49"/>
        <v>4.0598707305253097E-3</v>
      </c>
      <c r="D132" s="793">
        <f t="shared" si="49"/>
        <v>5.7161740200491664E-3</v>
      </c>
      <c r="E132" s="793">
        <f t="shared" si="49"/>
        <v>4.0775409117562575E-3</v>
      </c>
      <c r="F132" s="793">
        <f t="shared" si="49"/>
        <v>7.6331565868077138E-3</v>
      </c>
      <c r="G132" s="793">
        <f t="shared" si="49"/>
        <v>4.0775409117562575E-3</v>
      </c>
      <c r="H132" s="793">
        <f t="shared" si="49"/>
        <v>5.7411776037528109E-3</v>
      </c>
      <c r="I132" s="793">
        <f t="shared" si="49"/>
        <v>2.2834229105835038E-4</v>
      </c>
      <c r="J132" s="793">
        <f t="shared" si="49"/>
        <v>3.849198620697907E-3</v>
      </c>
      <c r="K132" s="793">
        <f t="shared" si="49"/>
        <v>2.2834229105835038E-4</v>
      </c>
      <c r="L132" s="793">
        <f t="shared" si="49"/>
        <v>8.5956814217993671E-3</v>
      </c>
      <c r="M132" s="793">
        <f t="shared" si="49"/>
        <v>4.185462566951445E-3</v>
      </c>
      <c r="N132" s="793">
        <f t="shared" si="49"/>
        <v>1.0781751572466922E-2</v>
      </c>
      <c r="O132" s="793">
        <f t="shared" si="49"/>
        <v>4.1318686564939047E-3</v>
      </c>
      <c r="P132" s="793">
        <f t="shared" si="49"/>
        <v>1.5305547777945223E-2</v>
      </c>
      <c r="Q132" s="794">
        <f t="shared" si="49"/>
        <v>3.8995883196268752E-3</v>
      </c>
    </row>
    <row r="133" spans="1:17" ht="13.9" x14ac:dyDescent="0.25">
      <c r="A133" s="791">
        <v>2024</v>
      </c>
      <c r="B133" s="792">
        <f t="shared" si="49"/>
        <v>2.3386639047452747E-3</v>
      </c>
      <c r="C133" s="793">
        <f t="shared" si="49"/>
        <v>4.0601803901827689E-3</v>
      </c>
      <c r="D133" s="793">
        <f t="shared" si="49"/>
        <v>5.7165544258059205E-3</v>
      </c>
      <c r="E133" s="793">
        <f t="shared" si="49"/>
        <v>4.08177460481003E-3</v>
      </c>
      <c r="F133" s="793">
        <f t="shared" si="49"/>
        <v>7.6410820602043758E-3</v>
      </c>
      <c r="G133" s="793">
        <f t="shared" si="49"/>
        <v>4.08177460481003E-3</v>
      </c>
      <c r="H133" s="793">
        <f t="shared" si="49"/>
        <v>5.7471386435725223E-3</v>
      </c>
      <c r="I133" s="793">
        <f t="shared" si="49"/>
        <v>2.2857937786936164E-4</v>
      </c>
      <c r="J133" s="793">
        <f t="shared" si="49"/>
        <v>3.8531952269406679E-3</v>
      </c>
      <c r="K133" s="793">
        <f t="shared" si="49"/>
        <v>2.2857937786936164E-4</v>
      </c>
      <c r="L133" s="793">
        <f t="shared" si="49"/>
        <v>8.600995828272227E-3</v>
      </c>
      <c r="M133" s="793">
        <f t="shared" si="49"/>
        <v>4.2141609893983469E-3</v>
      </c>
      <c r="N133" s="793">
        <f t="shared" si="49"/>
        <v>1.085567870869014E-2</v>
      </c>
      <c r="O133" s="793">
        <f t="shared" si="49"/>
        <v>4.1463593847239494E-3</v>
      </c>
      <c r="P133" s="793">
        <f t="shared" si="49"/>
        <v>1.5486557084485942E-2</v>
      </c>
      <c r="Q133" s="794">
        <f t="shared" si="49"/>
        <v>3.9434265098353197E-3</v>
      </c>
    </row>
    <row r="134" spans="1:17" ht="13.9" x14ac:dyDescent="0.25">
      <c r="A134" s="791">
        <v>2025</v>
      </c>
      <c r="B134" s="792">
        <f t="shared" si="49"/>
        <v>2.338873228730767E-3</v>
      </c>
      <c r="C134" s="793">
        <f t="shared" si="49"/>
        <v>4.0605437998798037E-3</v>
      </c>
      <c r="D134" s="793">
        <f t="shared" si="49"/>
        <v>5.7169963718628498E-3</v>
      </c>
      <c r="E134" s="793">
        <f t="shared" si="49"/>
        <v>4.0867595273415764E-3</v>
      </c>
      <c r="F134" s="793">
        <f t="shared" si="49"/>
        <v>7.6504138351834302E-3</v>
      </c>
      <c r="G134" s="793">
        <f t="shared" si="49"/>
        <v>4.0867595273415764E-3</v>
      </c>
      <c r="H134" s="793">
        <f t="shared" si="49"/>
        <v>5.7541574144969387E-3</v>
      </c>
      <c r="I134" s="793">
        <f t="shared" si="49"/>
        <v>2.2885853353112821E-4</v>
      </c>
      <c r="J134" s="793">
        <f t="shared" si="49"/>
        <v>3.8579009938104476E-3</v>
      </c>
      <c r="K134" s="793">
        <f t="shared" si="49"/>
        <v>2.2885853353112821E-4</v>
      </c>
      <c r="L134" s="793">
        <f t="shared" si="49"/>
        <v>8.6072427865497483E-3</v>
      </c>
      <c r="M134" s="793">
        <f t="shared" si="49"/>
        <v>4.2480462391158652E-3</v>
      </c>
      <c r="N134" s="793">
        <f t="shared" si="49"/>
        <v>1.0942967111962468E-2</v>
      </c>
      <c r="O134" s="793">
        <f t="shared" si="49"/>
        <v>4.1631480826648717E-3</v>
      </c>
      <c r="P134" s="793">
        <f t="shared" si="49"/>
        <v>1.5693464315140015E-2</v>
      </c>
      <c r="Q134" s="794">
        <f t="shared" si="49"/>
        <v>3.9935368533655022E-3</v>
      </c>
    </row>
    <row r="135" spans="1:17" ht="13.9" x14ac:dyDescent="0.25">
      <c r="A135" s="791">
        <v>2026</v>
      </c>
      <c r="B135" s="792">
        <f t="shared" si="49"/>
        <v>2.3391176422571216E-3</v>
      </c>
      <c r="C135" s="793">
        <f t="shared" si="49"/>
        <v>4.0609681289186144E-3</v>
      </c>
      <c r="D135" s="793">
        <f t="shared" si="49"/>
        <v>5.7175075257173118E-3</v>
      </c>
      <c r="E135" s="793">
        <f t="shared" si="49"/>
        <v>4.0925980347801712E-3</v>
      </c>
      <c r="F135" s="793">
        <f t="shared" si="49"/>
        <v>7.6613435211084812E-3</v>
      </c>
      <c r="G135" s="793">
        <f t="shared" si="49"/>
        <v>4.0925980347801712E-3</v>
      </c>
      <c r="H135" s="793">
        <f t="shared" si="49"/>
        <v>5.7623780329704817E-3</v>
      </c>
      <c r="I135" s="793">
        <f t="shared" si="49"/>
        <v>2.2918548994768957E-4</v>
      </c>
      <c r="J135" s="793">
        <f t="shared" si="49"/>
        <v>3.8634125448324817E-3</v>
      </c>
      <c r="K135" s="793">
        <f t="shared" si="49"/>
        <v>2.2918548994768957E-4</v>
      </c>
      <c r="L135" s="793">
        <f t="shared" si="49"/>
        <v>8.6145479975085794E-3</v>
      </c>
      <c r="M135" s="793">
        <f t="shared" si="49"/>
        <v>4.2878376970311837E-3</v>
      </c>
      <c r="N135" s="793">
        <f t="shared" si="49"/>
        <v>1.1045469907552327E-2</v>
      </c>
      <c r="O135" s="793">
        <f t="shared" si="49"/>
        <v>4.1825155814120924E-3</v>
      </c>
      <c r="P135" s="793">
        <f t="shared" si="49"/>
        <v>1.5929133444349181E-2</v>
      </c>
      <c r="Q135" s="794">
        <f t="shared" si="49"/>
        <v>4.0506129690082368E-3</v>
      </c>
    </row>
    <row r="136" spans="1:17" ht="13.9" x14ac:dyDescent="0.25">
      <c r="A136" s="791">
        <v>2027</v>
      </c>
      <c r="B136" s="792">
        <f t="shared" si="49"/>
        <v>2.3394016704655972E-3</v>
      </c>
      <c r="C136" s="793">
        <f t="shared" si="49"/>
        <v>4.0614612334472179E-3</v>
      </c>
      <c r="D136" s="793">
        <f t="shared" si="49"/>
        <v>5.7180962424881014E-3</v>
      </c>
      <c r="E136" s="793">
        <f t="shared" si="49"/>
        <v>4.0994024925742369E-3</v>
      </c>
      <c r="F136" s="793">
        <f t="shared" si="49"/>
        <v>7.674081466098972E-3</v>
      </c>
      <c r="G136" s="793">
        <f t="shared" si="49"/>
        <v>4.0994024925742369E-3</v>
      </c>
      <c r="H136" s="793">
        <f t="shared" si="49"/>
        <v>5.7719587095445253E-3</v>
      </c>
      <c r="I136" s="793">
        <f t="shared" si="49"/>
        <v>2.2956653958415723E-4</v>
      </c>
      <c r="J136" s="793">
        <f t="shared" si="49"/>
        <v>3.8698359529900795E-3</v>
      </c>
      <c r="K136" s="793">
        <f t="shared" si="49"/>
        <v>2.2956653958415723E-4</v>
      </c>
      <c r="L136" s="793">
        <f t="shared" si="49"/>
        <v>8.6230493278375737E-3</v>
      </c>
      <c r="M136" s="793">
        <f t="shared" si="49"/>
        <v>4.3343263168510232E-3</v>
      </c>
      <c r="N136" s="793">
        <f t="shared" si="49"/>
        <v>1.1165224592208235E-2</v>
      </c>
      <c r="O136" s="793">
        <f t="shared" si="49"/>
        <v>4.2047674291595524E-3</v>
      </c>
      <c r="P136" s="793">
        <f t="shared" si="49"/>
        <v>1.6196657188491191E-2</v>
      </c>
      <c r="Q136" s="794">
        <f t="shared" si="49"/>
        <v>4.1154038739904305E-3</v>
      </c>
    </row>
    <row r="137" spans="1:17" ht="13.9" x14ac:dyDescent="0.25">
      <c r="A137" s="791">
        <v>2028</v>
      </c>
      <c r="B137" s="792">
        <f t="shared" si="49"/>
        <v>2.3397302580940777E-3</v>
      </c>
      <c r="C137" s="793">
        <f t="shared" si="49"/>
        <v>4.0620316980799964E-3</v>
      </c>
      <c r="D137" s="793">
        <f t="shared" si="49"/>
        <v>5.7187716039971944E-3</v>
      </c>
      <c r="E137" s="793">
        <f t="shared" si="49"/>
        <v>4.1072958949839962E-3</v>
      </c>
      <c r="F137" s="793">
        <f t="shared" si="49"/>
        <v>7.6888579154100415E-3</v>
      </c>
      <c r="G137" s="793">
        <f t="shared" si="49"/>
        <v>4.1072958949839962E-3</v>
      </c>
      <c r="H137" s="793">
        <f t="shared" si="49"/>
        <v>5.7830726201374668E-3</v>
      </c>
      <c r="I137" s="793">
        <f t="shared" si="49"/>
        <v>2.3000857011910375E-4</v>
      </c>
      <c r="J137" s="793">
        <f t="shared" si="49"/>
        <v>3.8772873248648925E-3</v>
      </c>
      <c r="K137" s="793">
        <f t="shared" si="49"/>
        <v>2.3000857011910375E-4</v>
      </c>
      <c r="L137" s="793">
        <f t="shared" si="49"/>
        <v>8.6328975545509057E-3</v>
      </c>
      <c r="M137" s="793">
        <f t="shared" si="49"/>
        <v>4.3883791237424299E-3</v>
      </c>
      <c r="N137" s="793">
        <f t="shared" si="49"/>
        <v>1.13044646227605E-2</v>
      </c>
      <c r="O137" s="793">
        <f t="shared" si="49"/>
        <v>4.2302352706754809E-3</v>
      </c>
      <c r="P137" s="793">
        <f t="shared" si="49"/>
        <v>1.6499368621473838E-2</v>
      </c>
      <c r="Q137" s="794">
        <f t="shared" si="49"/>
        <v>4.1887167971266705E-3</v>
      </c>
    </row>
    <row r="138" spans="1:17" ht="13.9" x14ac:dyDescent="0.25">
      <c r="A138" s="791">
        <v>2029</v>
      </c>
      <c r="B138" s="792">
        <f t="shared" si="49"/>
        <v>2.3401087941108648E-3</v>
      </c>
      <c r="C138" s="793">
        <f t="shared" si="49"/>
        <v>4.0626888786646966E-3</v>
      </c>
      <c r="D138" s="793">
        <f t="shared" si="49"/>
        <v>5.7195434588631217E-3</v>
      </c>
      <c r="E138" s="793">
        <f t="shared" si="49"/>
        <v>4.1164125012517127E-3</v>
      </c>
      <c r="F138" s="793">
        <f t="shared" si="49"/>
        <v>7.7059242023432067E-3</v>
      </c>
      <c r="G138" s="793">
        <f t="shared" si="49"/>
        <v>4.1164125012517127E-3</v>
      </c>
      <c r="H138" s="793">
        <f t="shared" si="49"/>
        <v>5.7959088017624115E-3</v>
      </c>
      <c r="I138" s="793">
        <f t="shared" si="49"/>
        <v>2.3051910007009587E-4</v>
      </c>
      <c r="J138" s="793">
        <f t="shared" si="49"/>
        <v>3.8858934011816166E-3</v>
      </c>
      <c r="K138" s="793">
        <f t="shared" si="49"/>
        <v>2.3051910007009587E-4</v>
      </c>
      <c r="L138" s="793">
        <f t="shared" si="49"/>
        <v>8.6442571302060376E-3</v>
      </c>
      <c r="M138" s="793">
        <f t="shared" si="49"/>
        <v>4.4509438414040703E-3</v>
      </c>
      <c r="N138" s="793">
        <f t="shared" si="49"/>
        <v>1.1465631335456883E-2</v>
      </c>
      <c r="O138" s="793">
        <f t="shared" si="49"/>
        <v>4.2592782618583996E-3</v>
      </c>
      <c r="P138" s="793">
        <f t="shared" si="49"/>
        <v>1.6840853059769179E-2</v>
      </c>
      <c r="Q138" s="794">
        <f t="shared" si="49"/>
        <v>4.27142005722588E-3</v>
      </c>
    </row>
    <row r="139" spans="1:17" ht="13.9" x14ac:dyDescent="0.25">
      <c r="A139" s="791">
        <v>2030</v>
      </c>
      <c r="B139" s="792">
        <f t="shared" si="49"/>
        <v>2.3405431370064826E-3</v>
      </c>
      <c r="C139" s="793">
        <f t="shared" si="49"/>
        <v>4.0634429461918102E-3</v>
      </c>
      <c r="D139" s="793">
        <f t="shared" si="49"/>
        <v>5.7204224636025437E-3</v>
      </c>
      <c r="E139" s="793">
        <f t="shared" si="49"/>
        <v>4.1268984890867992E-3</v>
      </c>
      <c r="F139" s="793">
        <f t="shared" si="49"/>
        <v>7.7255539715704868E-3</v>
      </c>
      <c r="G139" s="793">
        <f t="shared" si="49"/>
        <v>4.1268984890867992E-3</v>
      </c>
      <c r="H139" s="793">
        <f t="shared" si="49"/>
        <v>5.8106730726342126E-3</v>
      </c>
      <c r="I139" s="793">
        <f t="shared" si="49"/>
        <v>2.3110631538886069E-4</v>
      </c>
      <c r="J139" s="793">
        <f t="shared" si="49"/>
        <v>3.8957921736979379E-3</v>
      </c>
      <c r="K139" s="793">
        <f t="shared" si="49"/>
        <v>2.3110631538886069E-4</v>
      </c>
      <c r="L139" s="793">
        <f t="shared" si="49"/>
        <v>8.6573069687524533E-3</v>
      </c>
      <c r="M139" s="793">
        <f t="shared" si="49"/>
        <v>4.5230536470574657E-3</v>
      </c>
      <c r="N139" s="793">
        <f t="shared" si="49"/>
        <v>1.1651386194820031E-2</v>
      </c>
      <c r="O139" s="793">
        <f t="shared" si="49"/>
        <v>4.2922845192584257E-3</v>
      </c>
      <c r="P139" s="793">
        <f t="shared" si="49"/>
        <v>1.7224960216080807E-2</v>
      </c>
      <c r="Q139" s="794">
        <f t="shared" si="49"/>
        <v>4.3644460065575272E-3</v>
      </c>
    </row>
    <row r="140" spans="1:17" ht="13.9" x14ac:dyDescent="0.25">
      <c r="A140" s="791">
        <v>2031</v>
      </c>
      <c r="B140" s="792">
        <f t="shared" si="49"/>
        <v>2.3410396407412331E-3</v>
      </c>
      <c r="C140" s="793">
        <f t="shared" si="49"/>
        <v>4.0643049318424187E-3</v>
      </c>
      <c r="D140" s="793">
        <f t="shared" si="49"/>
        <v>5.7214201247368065E-3</v>
      </c>
      <c r="E140" s="793">
        <f t="shared" si="49"/>
        <v>4.1389126254051901E-3</v>
      </c>
      <c r="F140" s="793">
        <f t="shared" si="49"/>
        <v>7.7480444347585156E-3</v>
      </c>
      <c r="G140" s="793">
        <f t="shared" si="49"/>
        <v>4.1389126254051901E-3</v>
      </c>
      <c r="H140" s="793">
        <f t="shared" si="49"/>
        <v>5.8275889765705075E-3</v>
      </c>
      <c r="I140" s="793">
        <f t="shared" si="49"/>
        <v>2.3177910702269059E-4</v>
      </c>
      <c r="J140" s="793">
        <f t="shared" si="49"/>
        <v>3.9071335183824994E-3</v>
      </c>
      <c r="K140" s="793">
        <f t="shared" si="49"/>
        <v>2.3177910702269059E-4</v>
      </c>
      <c r="L140" s="793">
        <f t="shared" si="49"/>
        <v>8.6722412519396642E-3</v>
      </c>
      <c r="M140" s="793">
        <f t="shared" si="49"/>
        <v>4.6058320539035646E-3</v>
      </c>
      <c r="N140" s="793">
        <f t="shared" si="49"/>
        <v>1.1864623370855582E-2</v>
      </c>
      <c r="O140" s="793">
        <f t="shared" si="49"/>
        <v>4.3296726044524175E-3</v>
      </c>
      <c r="P140" s="793">
        <f t="shared" si="49"/>
        <v>1.765581662085941E-2</v>
      </c>
      <c r="Q140" s="794">
        <f t="shared" si="49"/>
        <v>4.4687940391873382E-3</v>
      </c>
    </row>
    <row r="141" spans="1:17" ht="13.9" x14ac:dyDescent="0.25">
      <c r="A141" s="791">
        <v>2032</v>
      </c>
      <c r="B141" s="792">
        <f t="shared" si="49"/>
        <v>2.3416051813463135E-3</v>
      </c>
      <c r="C141" s="793">
        <f t="shared" si="49"/>
        <v>4.0652867731706833E-3</v>
      </c>
      <c r="D141" s="793">
        <f t="shared" si="49"/>
        <v>5.7225488419002683E-3</v>
      </c>
      <c r="E141" s="793">
        <f t="shared" si="49"/>
        <v>4.1526269542643398E-3</v>
      </c>
      <c r="F141" s="793">
        <f t="shared" si="49"/>
        <v>7.7737176583828442E-3</v>
      </c>
      <c r="G141" s="793">
        <f t="shared" si="49"/>
        <v>4.1526269542643398E-3</v>
      </c>
      <c r="H141" s="793">
        <f t="shared" si="49"/>
        <v>5.8468987516041909E-3</v>
      </c>
      <c r="I141" s="793">
        <f t="shared" si="49"/>
        <v>2.3254710943880299E-4</v>
      </c>
      <c r="J141" s="793">
        <f t="shared" si="49"/>
        <v>3.9200798448255367E-3</v>
      </c>
      <c r="K141" s="793">
        <f t="shared" si="49"/>
        <v>2.3254710943880299E-4</v>
      </c>
      <c r="L141" s="793">
        <f t="shared" si="49"/>
        <v>8.6892702562151782E-3</v>
      </c>
      <c r="M141" s="793">
        <f t="shared" si="49"/>
        <v>4.7004979206049869E-3</v>
      </c>
      <c r="N141" s="793">
        <f t="shared" si="49"/>
        <v>1.2108482643478446E-2</v>
      </c>
      <c r="O141" s="793">
        <f t="shared" si="49"/>
        <v>4.3718930431648128E-3</v>
      </c>
      <c r="P141" s="793">
        <f t="shared" si="49"/>
        <v>1.8137838310903202E-2</v>
      </c>
      <c r="Q141" s="794">
        <f t="shared" si="49"/>
        <v>4.5855336639976348E-3</v>
      </c>
    </row>
    <row r="142" spans="1:17" ht="13.9" x14ac:dyDescent="0.25">
      <c r="A142" s="791">
        <v>2033</v>
      </c>
      <c r="B142" s="792">
        <f t="shared" si="49"/>
        <v>2.3422471841763803E-3</v>
      </c>
      <c r="C142" s="793">
        <f t="shared" si="49"/>
        <v>4.0664013614173274E-3</v>
      </c>
      <c r="D142" s="793">
        <f t="shared" si="49"/>
        <v>5.7238219519473539E-3</v>
      </c>
      <c r="E142" s="793">
        <f t="shared" si="49"/>
        <v>4.1682275019370536E-3</v>
      </c>
      <c r="F142" s="793">
        <f t="shared" si="49"/>
        <v>7.8029218836261635E-3</v>
      </c>
      <c r="G142" s="793">
        <f t="shared" si="49"/>
        <v>4.1682275019370536E-3</v>
      </c>
      <c r="H142" s="793">
        <f t="shared" si="49"/>
        <v>5.8688643227273705E-3</v>
      </c>
      <c r="I142" s="793">
        <f t="shared" si="49"/>
        <v>2.3342074010847494E-4</v>
      </c>
      <c r="J142" s="793">
        <f t="shared" si="49"/>
        <v>3.9348067618285784E-3</v>
      </c>
      <c r="K142" s="793">
        <f t="shared" si="49"/>
        <v>2.3342074010847494E-4</v>
      </c>
      <c r="L142" s="793">
        <f t="shared" si="49"/>
        <v>8.708621200045388E-3</v>
      </c>
      <c r="M142" s="793">
        <f t="shared" si="49"/>
        <v>4.8083705873684397E-3</v>
      </c>
      <c r="N142" s="793">
        <f t="shared" si="49"/>
        <v>1.23863626330611E-2</v>
      </c>
      <c r="O142" s="793">
        <f t="shared" si="49"/>
        <v>4.4194298790291506E-3</v>
      </c>
      <c r="P142" s="793">
        <f t="shared" si="49"/>
        <v>1.8675743784300217E-2</v>
      </c>
      <c r="Q142" s="794">
        <f t="shared" si="49"/>
        <v>4.7158076422123196E-3</v>
      </c>
    </row>
    <row r="143" spans="1:17" ht="13.9" x14ac:dyDescent="0.25">
      <c r="A143" s="791">
        <v>2034</v>
      </c>
      <c r="B143" s="792">
        <f t="shared" si="49"/>
        <v>2.3429736518114897E-3</v>
      </c>
      <c r="C143" s="793">
        <f t="shared" si="49"/>
        <v>4.067662589950503E-3</v>
      </c>
      <c r="D143" s="793">
        <f t="shared" si="49"/>
        <v>5.725253774055322E-3</v>
      </c>
      <c r="E143" s="793">
        <f t="shared" si="49"/>
        <v>4.1859149990690929E-3</v>
      </c>
      <c r="F143" s="793">
        <f t="shared" si="49"/>
        <v>7.8360328782573416E-3</v>
      </c>
      <c r="G143" s="793">
        <f t="shared" si="49"/>
        <v>4.1859149990690929E-3</v>
      </c>
      <c r="H143" s="793">
        <f t="shared" si="49"/>
        <v>5.8937683186892822E-3</v>
      </c>
      <c r="I143" s="793">
        <f t="shared" si="49"/>
        <v>2.3441123994786913E-4</v>
      </c>
      <c r="J143" s="793">
        <f t="shared" si="49"/>
        <v>3.9515037591212228E-3</v>
      </c>
      <c r="K143" s="793">
        <f t="shared" si="49"/>
        <v>2.3441123994786913E-4</v>
      </c>
      <c r="L143" s="793">
        <f t="shared" si="49"/>
        <v>8.7305391115943317E-3</v>
      </c>
      <c r="M143" s="793">
        <f t="shared" si="49"/>
        <v>4.9308751382149069E-3</v>
      </c>
      <c r="N143" s="793">
        <f t="shared" si="49"/>
        <v>1.2701934356041599E-2</v>
      </c>
      <c r="O143" s="793">
        <f t="shared" si="49"/>
        <v>4.4728022618881931E-3</v>
      </c>
      <c r="P143" s="793">
        <f t="shared" si="49"/>
        <v>1.9274567220988539E-2</v>
      </c>
      <c r="Q143" s="794">
        <f t="shared" si="49"/>
        <v>4.8608351892512405E-3</v>
      </c>
    </row>
    <row r="144" spans="1:17" ht="13.9" x14ac:dyDescent="0.25">
      <c r="A144" s="791">
        <v>2035</v>
      </c>
      <c r="B144" s="792">
        <f t="shared" si="49"/>
        <v>2.343793192606428E-3</v>
      </c>
      <c r="C144" s="793">
        <f t="shared" si="49"/>
        <v>4.0690854038306044E-3</v>
      </c>
      <c r="D144" s="793">
        <f t="shared" si="49"/>
        <v>5.7268596558198645E-3</v>
      </c>
      <c r="E144" s="793">
        <f t="shared" si="49"/>
        <v>4.2059056198671813E-3</v>
      </c>
      <c r="F144" s="793">
        <f t="shared" si="49"/>
        <v>7.8734553203913624E-3</v>
      </c>
      <c r="G144" s="793">
        <f t="shared" si="49"/>
        <v>4.2059056198671813E-3</v>
      </c>
      <c r="H144" s="793">
        <f t="shared" si="49"/>
        <v>5.9219151127729913E-3</v>
      </c>
      <c r="I144" s="793">
        <f t="shared" si="49"/>
        <v>2.355307147125621E-4</v>
      </c>
      <c r="J144" s="793">
        <f t="shared" si="49"/>
        <v>3.9703749051546184E-3</v>
      </c>
      <c r="K144" s="793">
        <f t="shared" si="49"/>
        <v>2.355307147125621E-4</v>
      </c>
      <c r="L144" s="793">
        <f t="shared" si="49"/>
        <v>8.755287716697183E-3</v>
      </c>
      <c r="M144" s="793">
        <f t="shared" si="49"/>
        <v>5.0695477890378374E-3</v>
      </c>
      <c r="N144" s="793">
        <f t="shared" si="49"/>
        <v>1.3059155104561466E-2</v>
      </c>
      <c r="O144" s="793">
        <f t="shared" si="49"/>
        <v>4.5325660705333873E-3</v>
      </c>
      <c r="P144" s="793">
        <f t="shared" si="49"/>
        <v>1.9939671968229215E-2</v>
      </c>
      <c r="Q144" s="794">
        <f t="shared" si="49"/>
        <v>5.0219152407430497E-3</v>
      </c>
    </row>
    <row r="145" spans="1:18" ht="13.9" x14ac:dyDescent="0.25">
      <c r="A145" s="791">
        <v>2036</v>
      </c>
      <c r="B145" s="792">
        <f t="shared" si="49"/>
        <v>2.3447150498854879E-3</v>
      </c>
      <c r="C145" s="793">
        <f t="shared" si="49"/>
        <v>4.0706858504956393E-3</v>
      </c>
      <c r="D145" s="793">
        <f t="shared" si="49"/>
        <v>5.7286560203406861E-3</v>
      </c>
      <c r="E145" s="793">
        <f t="shared" si="49"/>
        <v>4.2284317382655159E-3</v>
      </c>
      <c r="F145" s="793">
        <f t="shared" si="49"/>
        <v>7.9156242140330461E-3</v>
      </c>
      <c r="G145" s="793">
        <f t="shared" si="49"/>
        <v>4.2284317382655159E-3</v>
      </c>
      <c r="H145" s="793">
        <f t="shared" si="49"/>
        <v>5.9536318874778464E-3</v>
      </c>
      <c r="I145" s="793">
        <f t="shared" si="49"/>
        <v>2.3679217734286884E-4</v>
      </c>
      <c r="J145" s="793">
        <f t="shared" si="49"/>
        <v>3.9916395609226468E-3</v>
      </c>
      <c r="K145" s="793">
        <f t="shared" si="49"/>
        <v>2.3679217734286884E-4</v>
      </c>
      <c r="L145" s="793">
        <f t="shared" si="49"/>
        <v>8.7831503470671875E-3</v>
      </c>
      <c r="M145" s="793">
        <f t="shared" si="49"/>
        <v>5.2260414010612067E-3</v>
      </c>
      <c r="N145" s="793">
        <f t="shared" si="49"/>
        <v>1.3462282649133666E-2</v>
      </c>
      <c r="O145" s="793">
        <f t="shared" si="49"/>
        <v>4.5993155697870653E-3</v>
      </c>
      <c r="P145" s="793">
        <f t="shared" si="49"/>
        <v>2.0676764290303642E-2</v>
      </c>
      <c r="Q145" s="794">
        <f t="shared" si="49"/>
        <v>5.2004297825299544E-3</v>
      </c>
    </row>
    <row r="146" spans="1:18" ht="13.9" x14ac:dyDescent="0.25">
      <c r="A146" s="791">
        <v>2037</v>
      </c>
      <c r="B146" s="792">
        <f t="shared" si="49"/>
        <v>2.3457491317808031E-3</v>
      </c>
      <c r="C146" s="793">
        <f t="shared" si="49"/>
        <v>4.0724811315638954E-3</v>
      </c>
      <c r="D146" s="793">
        <f t="shared" si="49"/>
        <v>5.7306604142943352E-3</v>
      </c>
      <c r="E146" s="793">
        <f t="shared" si="49"/>
        <v>4.2537427010204444E-3</v>
      </c>
      <c r="F146" s="793">
        <f t="shared" si="49"/>
        <v>7.9630063363102729E-3</v>
      </c>
      <c r="G146" s="793">
        <f t="shared" si="49"/>
        <v>4.2537427010204444E-3</v>
      </c>
      <c r="H146" s="793">
        <f t="shared" si="49"/>
        <v>5.989269723036786E-3</v>
      </c>
      <c r="I146" s="793">
        <f t="shared" si="49"/>
        <v>2.3820959125714486E-4</v>
      </c>
      <c r="J146" s="793">
        <f t="shared" si="49"/>
        <v>4.0155331097633E-3</v>
      </c>
      <c r="K146" s="793">
        <f t="shared" si="49"/>
        <v>2.3820959125714486E-4</v>
      </c>
      <c r="L146" s="793">
        <f t="shared" si="49"/>
        <v>8.8144308686764813E-3</v>
      </c>
      <c r="M146" s="793">
        <f t="shared" si="49"/>
        <v>5.4021311193205857E-3</v>
      </c>
      <c r="N146" s="793">
        <f t="shared" si="49"/>
        <v>1.3915889763369826E-2</v>
      </c>
      <c r="O146" s="793">
        <f t="shared" si="49"/>
        <v>4.6736851018332878E-3</v>
      </c>
      <c r="P146" s="793">
        <f t="shared" si="49"/>
        <v>2.149190738176442E-2</v>
      </c>
      <c r="Q146" s="794">
        <f t="shared" si="49"/>
        <v>5.3978472445018232E-3</v>
      </c>
    </row>
    <row r="147" spans="1:18" ht="13.9" x14ac:dyDescent="0.25">
      <c r="A147" s="791">
        <v>2038</v>
      </c>
      <c r="B147" s="792">
        <f t="shared" si="49"/>
        <v>2.3469060417124132E-3</v>
      </c>
      <c r="C147" s="793">
        <f t="shared" si="49"/>
        <v>4.0744896557507182E-3</v>
      </c>
      <c r="D147" s="793">
        <f t="shared" si="49"/>
        <v>5.7328915569915878E-3</v>
      </c>
      <c r="E147" s="793">
        <f t="shared" si="49"/>
        <v>4.2821056176842801E-3</v>
      </c>
      <c r="F147" s="793">
        <f t="shared" si="49"/>
        <v>8.0161017163049714E-3</v>
      </c>
      <c r="G147" s="793">
        <f t="shared" si="49"/>
        <v>4.2821056176842801E-3</v>
      </c>
      <c r="H147" s="793">
        <f t="shared" si="49"/>
        <v>6.0292047096994657E-3</v>
      </c>
      <c r="I147" s="793">
        <f t="shared" si="49"/>
        <v>2.3979791459031964E-4</v>
      </c>
      <c r="J147" s="793">
        <f t="shared" si="49"/>
        <v>4.04230770309396E-3</v>
      </c>
      <c r="K147" s="793">
        <f t="shared" si="49"/>
        <v>2.3979791459031964E-4</v>
      </c>
      <c r="L147" s="793">
        <f t="shared" si="49"/>
        <v>8.8494546302528235E-3</v>
      </c>
      <c r="M147" s="793">
        <f t="shared" si="49"/>
        <v>5.5997201358007958E-3</v>
      </c>
      <c r="N147" s="793">
        <f t="shared" si="49"/>
        <v>1.4424879069822847E-2</v>
      </c>
      <c r="O147" s="793">
        <f t="shared" si="49"/>
        <v>4.7563508117056813E-3</v>
      </c>
      <c r="P147" s="793">
        <f t="shared" si="49"/>
        <v>2.2391535643584193E-2</v>
      </c>
      <c r="Q147" s="794">
        <f t="shared" ref="B147:Q150" si="50">Q$4/Q125</f>
        <v>5.6157259581008636E-3</v>
      </c>
    </row>
    <row r="148" spans="1:18" ht="13.9" x14ac:dyDescent="0.25">
      <c r="A148" s="791">
        <v>2039</v>
      </c>
      <c r="B148" s="792">
        <f t="shared" si="50"/>
        <v>2.3481971095082586E-3</v>
      </c>
      <c r="C148" s="793">
        <f t="shared" si="50"/>
        <v>4.0767310928962828E-3</v>
      </c>
      <c r="D148" s="793">
        <f t="shared" si="50"/>
        <v>5.7353693904167967E-3</v>
      </c>
      <c r="E148" s="793">
        <f t="shared" si="50"/>
        <v>4.3138061674106156E-3</v>
      </c>
      <c r="F148" s="793">
        <f t="shared" si="50"/>
        <v>8.0754451453926724E-3</v>
      </c>
      <c r="G148" s="793">
        <f t="shared" si="50"/>
        <v>4.3138061674106156E-3</v>
      </c>
      <c r="H148" s="793">
        <f t="shared" si="50"/>
        <v>6.0738390837141469E-3</v>
      </c>
      <c r="I148" s="793">
        <f t="shared" si="50"/>
        <v>2.4157314537499443E-4</v>
      </c>
      <c r="J148" s="793">
        <f t="shared" si="50"/>
        <v>4.0722330220356213E-3</v>
      </c>
      <c r="K148" s="793">
        <f t="shared" si="50"/>
        <v>2.4157314537499443E-4</v>
      </c>
      <c r="L148" s="793">
        <f t="shared" si="50"/>
        <v>8.8885694318359028E-3</v>
      </c>
      <c r="M148" s="793">
        <f t="shared" si="50"/>
        <v>5.8208455768738012E-3</v>
      </c>
      <c r="N148" s="793">
        <f t="shared" si="50"/>
        <v>1.4994498206026911E-2</v>
      </c>
      <c r="O148" s="793">
        <f t="shared" si="50"/>
        <v>4.8480324068428463E-3</v>
      </c>
      <c r="P148" s="793">
        <f t="shared" si="50"/>
        <v>2.3382469221562365E-2</v>
      </c>
      <c r="Q148" s="794">
        <f t="shared" si="50"/>
        <v>5.8557176773419324E-3</v>
      </c>
    </row>
    <row r="149" spans="1:18" ht="13.9" x14ac:dyDescent="0.25">
      <c r="A149" s="791">
        <v>2040</v>
      </c>
      <c r="B149" s="792">
        <f t="shared" si="50"/>
        <v>2.3496344231623868E-3</v>
      </c>
      <c r="C149" s="793">
        <f t="shared" si="50"/>
        <v>4.0792264291013665E-3</v>
      </c>
      <c r="D149" s="793">
        <f t="shared" si="50"/>
        <v>5.7381151302466236E-3</v>
      </c>
      <c r="E149" s="793">
        <f t="shared" si="50"/>
        <v>4.3491494225447111E-3</v>
      </c>
      <c r="F149" s="793">
        <f t="shared" si="50"/>
        <v>8.141607719003699E-3</v>
      </c>
      <c r="G149" s="793">
        <f t="shared" si="50"/>
        <v>4.3491494225447111E-3</v>
      </c>
      <c r="H149" s="793">
        <f t="shared" si="50"/>
        <v>6.1236023869429531E-3</v>
      </c>
      <c r="I149" s="793">
        <f t="shared" si="50"/>
        <v>2.4355236766250378E-4</v>
      </c>
      <c r="J149" s="793">
        <f t="shared" si="50"/>
        <v>4.1055970548822072E-3</v>
      </c>
      <c r="K149" s="793">
        <f t="shared" si="50"/>
        <v>2.4355236766250378E-4</v>
      </c>
      <c r="L149" s="793">
        <f t="shared" si="50"/>
        <v>8.932146513338228E-3</v>
      </c>
      <c r="M149" s="793">
        <f t="shared" si="50"/>
        <v>6.0676845146899706E-3</v>
      </c>
      <c r="N149" s="793">
        <f t="shared" si="50"/>
        <v>1.5630355309841363E-2</v>
      </c>
      <c r="O149" s="793">
        <f t="shared" si="50"/>
        <v>4.9494949506241831E-3</v>
      </c>
      <c r="P149" s="793">
        <f t="shared" si="50"/>
        <v>2.447192880636442E-2</v>
      </c>
      <c r="Q149" s="794">
        <f t="shared" si="50"/>
        <v>6.1195711631969272E-3</v>
      </c>
    </row>
    <row r="150" spans="1:18" ht="14.45" thickBot="1" x14ac:dyDescent="0.3">
      <c r="A150" s="795">
        <v>2041</v>
      </c>
      <c r="B150" s="796">
        <f t="shared" si="50"/>
        <v>2.3512308612296572E-3</v>
      </c>
      <c r="C150" s="797">
        <f t="shared" si="50"/>
        <v>4.081998022968155E-3</v>
      </c>
      <c r="D150" s="797">
        <f t="shared" si="50"/>
        <v>5.7411513178456958E-3</v>
      </c>
      <c r="E150" s="797">
        <f t="shared" si="50"/>
        <v>4.3884606889537346E-3</v>
      </c>
      <c r="F150" s="797">
        <f t="shared" si="50"/>
        <v>8.2151984097213922E-3</v>
      </c>
      <c r="G150" s="797">
        <f t="shared" si="50"/>
        <v>4.3884606889537346E-3</v>
      </c>
      <c r="H150" s="797">
        <f t="shared" si="50"/>
        <v>6.1789526500468581E-3</v>
      </c>
      <c r="I150" s="797">
        <f t="shared" si="50"/>
        <v>2.4575379858140909E-4</v>
      </c>
      <c r="J150" s="797">
        <f t="shared" si="50"/>
        <v>4.1427068903723257E-3</v>
      </c>
      <c r="K150" s="797">
        <f t="shared" si="50"/>
        <v>2.4575379858140909E-4</v>
      </c>
      <c r="L150" s="797">
        <f t="shared" si="50"/>
        <v>8.9805815630571717E-3</v>
      </c>
      <c r="M150" s="797">
        <f t="shared" si="50"/>
        <v>6.3425601021848471E-3</v>
      </c>
      <c r="N150" s="797">
        <f t="shared" si="50"/>
        <v>1.6338434823228165E-2</v>
      </c>
      <c r="O150" s="797">
        <f t="shared" si="50"/>
        <v>5.0615506898009886E-3</v>
      </c>
      <c r="P150" s="797">
        <f t="shared" si="50"/>
        <v>2.5667550694581955E-2</v>
      </c>
      <c r="Q150" s="798">
        <f t="shared" si="50"/>
        <v>6.4091358311951915E-3</v>
      </c>
    </row>
    <row r="152" spans="1:18" ht="15.75" thickBot="1" x14ac:dyDescent="0.3">
      <c r="A152" s="902" t="s">
        <v>626</v>
      </c>
      <c r="B152" s="902"/>
      <c r="C152" s="902"/>
      <c r="D152" s="902"/>
      <c r="E152" s="902"/>
      <c r="F152" s="902"/>
      <c r="G152" s="902"/>
      <c r="H152" s="902"/>
      <c r="I152" s="902"/>
      <c r="J152" s="902"/>
      <c r="K152" s="902"/>
      <c r="L152" s="902"/>
      <c r="M152" s="902"/>
      <c r="N152" s="902"/>
      <c r="O152" s="902"/>
      <c r="P152" s="902"/>
      <c r="Q152" s="902"/>
      <c r="R152" s="732" t="s">
        <v>214</v>
      </c>
    </row>
    <row r="153" spans="1:18" ht="13.9" x14ac:dyDescent="0.25">
      <c r="A153" s="787">
        <v>2022</v>
      </c>
      <c r="B153" s="788">
        <f t="shared" ref="B153:B172" si="51">B9*(1-B$31/100)*B131</f>
        <v>2.2122513898870984</v>
      </c>
      <c r="C153" s="789">
        <f t="shared" ref="C153:J153" si="52">C9*(1-C$31/100)*C131</f>
        <v>3.8407142185539902</v>
      </c>
      <c r="D153" s="789">
        <f t="shared" si="52"/>
        <v>5.3617513445845066</v>
      </c>
      <c r="E153" s="789">
        <f t="shared" si="52"/>
        <v>7.5389546396876979</v>
      </c>
      <c r="F153" s="789">
        <f t="shared" si="52"/>
        <v>14.112923085495371</v>
      </c>
      <c r="G153" s="789">
        <f t="shared" si="52"/>
        <v>7.5389546396876979</v>
      </c>
      <c r="H153" s="789">
        <f t="shared" si="52"/>
        <v>10.614848132680279</v>
      </c>
      <c r="I153" s="789">
        <f t="shared" si="52"/>
        <v>0.42218145982251104</v>
      </c>
      <c r="J153" s="789">
        <f t="shared" si="52"/>
        <v>7.116773179865187</v>
      </c>
      <c r="K153" s="789">
        <f t="shared" ref="K153:Q153" si="53">K9*(1-K$31/100)*K131</f>
        <v>0.42218145982251104</v>
      </c>
      <c r="L153" s="789">
        <f t="shared" si="53"/>
        <v>13.997961870282479</v>
      </c>
      <c r="M153" s="789">
        <f t="shared" si="53"/>
        <v>11.758790066650736</v>
      </c>
      <c r="N153" s="789">
        <f t="shared" si="53"/>
        <v>30.290643211692295</v>
      </c>
      <c r="O153" s="789">
        <f t="shared" si="53"/>
        <v>10.650550404924855</v>
      </c>
      <c r="P153" s="789">
        <f t="shared" si="53"/>
        <v>51.650479286663021</v>
      </c>
      <c r="Q153" s="790">
        <f t="shared" si="53"/>
        <v>13.311108123252598</v>
      </c>
      <c r="R153" s="800">
        <f>SUM(B153:Q153)</f>
        <v>190.84106651355285</v>
      </c>
    </row>
    <row r="154" spans="1:18" ht="13.9" x14ac:dyDescent="0.25">
      <c r="A154" s="791">
        <v>2023</v>
      </c>
      <c r="B154" s="792">
        <f t="shared" si="51"/>
        <v>2.2900222741226539</v>
      </c>
      <c r="C154" s="793">
        <f t="shared" ref="C154:Q154" si="54">C10*(1-C$31/100)*C132</f>
        <v>3.9757331147962751</v>
      </c>
      <c r="D154" s="793">
        <f t="shared" si="54"/>
        <v>5.5375345563847027</v>
      </c>
      <c r="E154" s="793">
        <f t="shared" si="54"/>
        <v>7.816156622927334</v>
      </c>
      <c r="F154" s="793">
        <f t="shared" si="54"/>
        <v>14.63184519811997</v>
      </c>
      <c r="G154" s="793">
        <f t="shared" si="54"/>
        <v>7.816156622927334</v>
      </c>
      <c r="H154" s="793">
        <f t="shared" si="54"/>
        <v>11.005148525081687</v>
      </c>
      <c r="I154" s="793">
        <f t="shared" si="54"/>
        <v>0.43770477088393067</v>
      </c>
      <c r="J154" s="793">
        <f t="shared" si="54"/>
        <v>7.3784518520434039</v>
      </c>
      <c r="K154" s="793">
        <f t="shared" si="54"/>
        <v>0.43770477088393067</v>
      </c>
      <c r="L154" s="793">
        <f t="shared" si="54"/>
        <v>14.502018425031807</v>
      </c>
      <c r="M154" s="793">
        <f t="shared" si="54"/>
        <v>12.258981948096977</v>
      </c>
      <c r="N154" s="793">
        <f t="shared" si="54"/>
        <v>31.579137498297811</v>
      </c>
      <c r="O154" s="793">
        <f t="shared" si="54"/>
        <v>11.025508768336332</v>
      </c>
      <c r="P154" s="793">
        <f t="shared" si="54"/>
        <v>53.700690489434287</v>
      </c>
      <c r="Q154" s="794">
        <f t="shared" si="54"/>
        <v>13.832356978272605</v>
      </c>
      <c r="R154" s="802">
        <f t="shared" ref="R154:R172" si="55">SUM(B154:Q154)</f>
        <v>198.22515241564105</v>
      </c>
    </row>
    <row r="155" spans="1:18" ht="13.9" x14ac:dyDescent="0.25">
      <c r="A155" s="791">
        <v>2024</v>
      </c>
      <c r="B155" s="792">
        <f t="shared" si="51"/>
        <v>2.3678307362646658</v>
      </c>
      <c r="C155" s="793">
        <f t="shared" ref="C155:Q155" si="56">C11*(1-C$31/100)*C133</f>
        <v>4.1108172504594895</v>
      </c>
      <c r="D155" s="793">
        <f t="shared" si="56"/>
        <v>5.7133922685945926</v>
      </c>
      <c r="E155" s="793">
        <f t="shared" si="56"/>
        <v>8.0951386672434431</v>
      </c>
      <c r="F155" s="793">
        <f t="shared" si="56"/>
        <v>15.154099585079726</v>
      </c>
      <c r="G155" s="793">
        <f t="shared" si="56"/>
        <v>8.0951386672434431</v>
      </c>
      <c r="H155" s="793">
        <f t="shared" si="56"/>
        <v>11.397955243478769</v>
      </c>
      <c r="I155" s="793">
        <f t="shared" si="56"/>
        <v>0.4533277653656328</v>
      </c>
      <c r="J155" s="793">
        <f t="shared" si="56"/>
        <v>7.6418109018778102</v>
      </c>
      <c r="K155" s="793">
        <f t="shared" si="56"/>
        <v>0.4533277653656328</v>
      </c>
      <c r="L155" s="793">
        <f t="shared" si="56"/>
        <v>15.008022479629316</v>
      </c>
      <c r="M155" s="793">
        <f t="shared" si="56"/>
        <v>12.777910576538027</v>
      </c>
      <c r="N155" s="793">
        <f t="shared" si="56"/>
        <v>32.915897645161948</v>
      </c>
      <c r="O155" s="793">
        <f t="shared" si="56"/>
        <v>11.408146997403804</v>
      </c>
      <c r="P155" s="793">
        <f t="shared" si="56"/>
        <v>55.865953351169537</v>
      </c>
      <c r="Q155" s="794">
        <f t="shared" si="56"/>
        <v>14.381776104775977</v>
      </c>
      <c r="R155" s="802">
        <f t="shared" si="55"/>
        <v>205.84054600565182</v>
      </c>
    </row>
    <row r="156" spans="1:18" ht="13.9" x14ac:dyDescent="0.25">
      <c r="A156" s="791">
        <v>2025</v>
      </c>
      <c r="B156" s="792">
        <f t="shared" si="51"/>
        <v>2.4456834141573514</v>
      </c>
      <c r="C156" s="793">
        <f t="shared" ref="C156:Q156" si="57">C12*(1-C$31/100)*C134</f>
        <v>4.2459781495787352</v>
      </c>
      <c r="D156" s="793">
        <f t="shared" si="57"/>
        <v>5.8893367319653835</v>
      </c>
      <c r="E156" s="793">
        <f t="shared" si="57"/>
        <v>8.3762223272392937</v>
      </c>
      <c r="F156" s="793">
        <f t="shared" si="57"/>
        <v>15.680288196591958</v>
      </c>
      <c r="G156" s="793">
        <f t="shared" si="57"/>
        <v>8.3762223272392937</v>
      </c>
      <c r="H156" s="793">
        <f t="shared" si="57"/>
        <v>11.793721036752926</v>
      </c>
      <c r="I156" s="793">
        <f t="shared" si="57"/>
        <v>0.46906845032540034</v>
      </c>
      <c r="J156" s="793">
        <f t="shared" si="57"/>
        <v>7.9071538769138927</v>
      </c>
      <c r="K156" s="793">
        <f t="shared" si="57"/>
        <v>0.46906845032540034</v>
      </c>
      <c r="L156" s="793">
        <f t="shared" si="57"/>
        <v>15.516321872591055</v>
      </c>
      <c r="M156" s="793">
        <f t="shared" si="57"/>
        <v>13.319024579073336</v>
      </c>
      <c r="N156" s="793">
        <f t="shared" si="57"/>
        <v>34.309807315692908</v>
      </c>
      <c r="O156" s="793">
        <f t="shared" si="57"/>
        <v>11.79970263818098</v>
      </c>
      <c r="P156" s="793">
        <f t="shared" si="57"/>
        <v>58.162968769846842</v>
      </c>
      <c r="Q156" s="794">
        <f t="shared" si="57"/>
        <v>14.963454699166263</v>
      </c>
      <c r="R156" s="802">
        <f t="shared" si="55"/>
        <v>213.72402283564099</v>
      </c>
    </row>
    <row r="157" spans="1:18" ht="13.9" x14ac:dyDescent="0.25">
      <c r="A157" s="791">
        <v>2026</v>
      </c>
      <c r="B157" s="792">
        <f t="shared" si="51"/>
        <v>2.5235878462128087</v>
      </c>
      <c r="C157" s="793">
        <f t="shared" ref="C157:Q157" si="58">C13*(1-C$31/100)*C135</f>
        <v>4.3812288996750164</v>
      </c>
      <c r="D157" s="793">
        <f t="shared" si="58"/>
        <v>6.0653817480833627</v>
      </c>
      <c r="E157" s="793">
        <f t="shared" si="58"/>
        <v>8.6597737376734507</v>
      </c>
      <c r="F157" s="793">
        <f t="shared" si="58"/>
        <v>16.211096436924702</v>
      </c>
      <c r="G157" s="793">
        <f t="shared" si="58"/>
        <v>8.6597737376734507</v>
      </c>
      <c r="H157" s="793">
        <f t="shared" si="58"/>
        <v>12.19296142264422</v>
      </c>
      <c r="I157" s="793">
        <f t="shared" si="58"/>
        <v>0.48494732930971324</v>
      </c>
      <c r="J157" s="793">
        <f t="shared" si="58"/>
        <v>8.1748264083637388</v>
      </c>
      <c r="K157" s="793">
        <f t="shared" si="58"/>
        <v>0.48494732930971324</v>
      </c>
      <c r="L157" s="793">
        <f t="shared" si="58"/>
        <v>16.027312141693148</v>
      </c>
      <c r="M157" s="793">
        <f t="shared" si="58"/>
        <v>13.88625942237284</v>
      </c>
      <c r="N157" s="793">
        <f t="shared" si="58"/>
        <v>35.771004272032428</v>
      </c>
      <c r="O157" s="793">
        <f t="shared" si="58"/>
        <v>12.201566854017882</v>
      </c>
      <c r="P157" s="793">
        <f t="shared" si="58"/>
        <v>60.610310836976424</v>
      </c>
      <c r="Q157" s="794">
        <f t="shared" si="58"/>
        <v>15.581940607212141</v>
      </c>
      <c r="R157" s="802">
        <f t="shared" si="55"/>
        <v>221.91691903017502</v>
      </c>
    </row>
    <row r="158" spans="1:18" ht="13.9" x14ac:dyDescent="0.25">
      <c r="A158" s="791">
        <v>2027</v>
      </c>
      <c r="B158" s="792">
        <f t="shared" si="51"/>
        <v>2.6015525591298974</v>
      </c>
      <c r="C158" s="793">
        <f t="shared" ref="C158:Q158" si="59">C14*(1-C$31/100)*C136</f>
        <v>4.5165843040449616</v>
      </c>
      <c r="D158" s="793">
        <f t="shared" si="59"/>
        <v>6.2415428106228124</v>
      </c>
      <c r="E158" s="793">
        <f t="shared" si="59"/>
        <v>8.9462080475946077</v>
      </c>
      <c r="F158" s="793">
        <f t="shared" si="59"/>
        <v>16.747301465097106</v>
      </c>
      <c r="G158" s="793">
        <f t="shared" si="59"/>
        <v>8.9462080475946077</v>
      </c>
      <c r="H158" s="793">
        <f t="shared" si="59"/>
        <v>12.596260931013207</v>
      </c>
      <c r="I158" s="793">
        <f t="shared" si="59"/>
        <v>0.50098765066529793</v>
      </c>
      <c r="J158" s="793">
        <f t="shared" si="59"/>
        <v>8.4452203969293098</v>
      </c>
      <c r="K158" s="793">
        <f t="shared" si="59"/>
        <v>0.50098765066529793</v>
      </c>
      <c r="L158" s="793">
        <f t="shared" si="59"/>
        <v>16.541441218392318</v>
      </c>
      <c r="M158" s="793">
        <f t="shared" si="59"/>
        <v>14.484086689752381</v>
      </c>
      <c r="N158" s="793">
        <f t="shared" si="59"/>
        <v>37.311007312802133</v>
      </c>
      <c r="O158" s="793">
        <f t="shared" si="59"/>
        <v>12.615298153448723</v>
      </c>
      <c r="P158" s="793">
        <f t="shared" si="59"/>
        <v>63.228578528883247</v>
      </c>
      <c r="Q158" s="794">
        <f t="shared" si="59"/>
        <v>16.242277465490268</v>
      </c>
      <c r="R158" s="802">
        <f t="shared" si="55"/>
        <v>230.46554323212618</v>
      </c>
    </row>
    <row r="159" spans="1:18" ht="13.9" x14ac:dyDescent="0.25">
      <c r="A159" s="791">
        <v>2028</v>
      </c>
      <c r="B159" s="792">
        <f t="shared" si="51"/>
        <v>2.6795871610150432</v>
      </c>
      <c r="C159" s="793">
        <f t="shared" ref="C159:Q159" si="60">C15*(1-C$31/100)*C137</f>
        <v>4.6520610434288949</v>
      </c>
      <c r="D159" s="793">
        <f t="shared" si="60"/>
        <v>6.4178372547496005</v>
      </c>
      <c r="E159" s="793">
        <f t="shared" si="60"/>
        <v>9.2359941331326123</v>
      </c>
      <c r="F159" s="793">
        <f t="shared" si="60"/>
        <v>17.28978101722425</v>
      </c>
      <c r="G159" s="793">
        <f t="shared" si="60"/>
        <v>9.2359941331326123</v>
      </c>
      <c r="H159" s="793">
        <f t="shared" si="60"/>
        <v>13.004279739450718</v>
      </c>
      <c r="I159" s="793">
        <f t="shared" si="60"/>
        <v>0.51721567145542624</v>
      </c>
      <c r="J159" s="793">
        <f t="shared" si="60"/>
        <v>8.7187784616771857</v>
      </c>
      <c r="K159" s="793">
        <f t="shared" si="60"/>
        <v>0.51721567145542624</v>
      </c>
      <c r="L159" s="793">
        <f t="shared" si="60"/>
        <v>17.059214414251699</v>
      </c>
      <c r="M159" s="793">
        <f t="shared" si="60"/>
        <v>15.117566507825085</v>
      </c>
      <c r="N159" s="793">
        <f t="shared" si="60"/>
        <v>38.942851324157417</v>
      </c>
      <c r="O159" s="793">
        <f t="shared" si="60"/>
        <v>13.042636895710869</v>
      </c>
      <c r="P159" s="793">
        <f t="shared" si="60"/>
        <v>66.040555205753847</v>
      </c>
      <c r="Q159" s="794">
        <f t="shared" si="60"/>
        <v>16.950043754550485</v>
      </c>
      <c r="R159" s="802">
        <f t="shared" si="55"/>
        <v>239.42161238897117</v>
      </c>
    </row>
    <row r="160" spans="1:18" ht="13.9" x14ac:dyDescent="0.25">
      <c r="A160" s="791">
        <v>2029</v>
      </c>
      <c r="B160" s="792">
        <f t="shared" si="51"/>
        <v>2.7577024400561552</v>
      </c>
      <c r="C160" s="793">
        <f t="shared" ref="C160:Q160" si="61">C16*(1-C$31/100)*C138</f>
        <v>4.7876778473197152</v>
      </c>
      <c r="D160" s="793">
        <f t="shared" si="61"/>
        <v>6.5942844148895823</v>
      </c>
      <c r="E160" s="793">
        <f t="shared" si="61"/>
        <v>9.5296595968977655</v>
      </c>
      <c r="F160" s="793">
        <f t="shared" si="61"/>
        <v>17.839522765392616</v>
      </c>
      <c r="G160" s="793">
        <f t="shared" si="61"/>
        <v>9.5296595968977655</v>
      </c>
      <c r="H160" s="793">
        <f t="shared" si="61"/>
        <v>13.417760712432052</v>
      </c>
      <c r="I160" s="793">
        <f t="shared" si="61"/>
        <v>0.53366093742627474</v>
      </c>
      <c r="J160" s="793">
        <f t="shared" si="61"/>
        <v>8.9959986594714891</v>
      </c>
      <c r="K160" s="793">
        <f t="shared" si="61"/>
        <v>0.53366093742627474</v>
      </c>
      <c r="L160" s="793">
        <f t="shared" si="61"/>
        <v>17.581199707622819</v>
      </c>
      <c r="M160" s="793">
        <f t="shared" si="61"/>
        <v>15.792403214093866</v>
      </c>
      <c r="N160" s="793">
        <f t="shared" si="61"/>
        <v>40.681230679505795</v>
      </c>
      <c r="O160" s="793">
        <f t="shared" si="61"/>
        <v>13.485520593959178</v>
      </c>
      <c r="P160" s="793">
        <f t="shared" si="61"/>
        <v>69.071376101971026</v>
      </c>
      <c r="Q160" s="794">
        <f t="shared" si="61"/>
        <v>17.711393808739082</v>
      </c>
      <c r="R160" s="802">
        <f t="shared" si="55"/>
        <v>248.84271201410144</v>
      </c>
    </row>
    <row r="161" spans="1:18" ht="13.9" x14ac:dyDescent="0.25">
      <c r="A161" s="791">
        <v>2030</v>
      </c>
      <c r="B161" s="792">
        <f t="shared" si="51"/>
        <v>2.835910468900241</v>
      </c>
      <c r="C161" s="793">
        <f t="shared" ref="C161:Q161" si="62">C17*(1-C$31/100)*C139</f>
        <v>4.9234556751740293</v>
      </c>
      <c r="D161" s="793">
        <f t="shared" si="62"/>
        <v>6.7709057910751866</v>
      </c>
      <c r="E161" s="793">
        <f t="shared" si="62"/>
        <v>9.8277960619113038</v>
      </c>
      <c r="F161" s="793">
        <f t="shared" si="62"/>
        <v>18.397634227897957</v>
      </c>
      <c r="G161" s="793">
        <f t="shared" si="62"/>
        <v>9.8277960619113038</v>
      </c>
      <c r="H161" s="793">
        <f t="shared" si="62"/>
        <v>13.837536855171114</v>
      </c>
      <c r="I161" s="793">
        <f t="shared" si="62"/>
        <v>0.55035657946703287</v>
      </c>
      <c r="J161" s="793">
        <f t="shared" si="62"/>
        <v>9.2774394824442705</v>
      </c>
      <c r="K161" s="793">
        <f t="shared" si="62"/>
        <v>0.55035657946703287</v>
      </c>
      <c r="L161" s="793">
        <f t="shared" si="62"/>
        <v>18.108033338804308</v>
      </c>
      <c r="M161" s="793">
        <f t="shared" si="62"/>
        <v>16.515004356509959</v>
      </c>
      <c r="N161" s="793">
        <f t="shared" si="62"/>
        <v>42.542651222369656</v>
      </c>
      <c r="O161" s="793">
        <f t="shared" si="62"/>
        <v>13.946100036173517</v>
      </c>
      <c r="P161" s="793">
        <f t="shared" si="62"/>
        <v>72.34870399070374</v>
      </c>
      <c r="Q161" s="794">
        <f t="shared" si="62"/>
        <v>18.533100827479444</v>
      </c>
      <c r="R161" s="802">
        <f t="shared" si="55"/>
        <v>258.79278155546007</v>
      </c>
    </row>
    <row r="162" spans="1:18" ht="13.9" x14ac:dyDescent="0.25">
      <c r="A162" s="791">
        <v>2031</v>
      </c>
      <c r="B162" s="792">
        <f t="shared" si="51"/>
        <v>2.9142247148848224</v>
      </c>
      <c r="C162" s="793">
        <f t="shared" ref="C162:Q162" si="63">C18*(1-C$31/100)*C140</f>
        <v>5.0594179077861501</v>
      </c>
      <c r="D162" s="793">
        <f t="shared" si="63"/>
        <v>6.9477252240828919</v>
      </c>
      <c r="E162" s="793">
        <f t="shared" si="63"/>
        <v>10.131064767961806</v>
      </c>
      <c r="F162" s="793">
        <f t="shared" si="63"/>
        <v>18.965353245624502</v>
      </c>
      <c r="G162" s="793">
        <f t="shared" si="63"/>
        <v>10.131064767961806</v>
      </c>
      <c r="H162" s="793">
        <f t="shared" si="63"/>
        <v>14.264539193290224</v>
      </c>
      <c r="I162" s="793">
        <f t="shared" si="63"/>
        <v>0.56733962700586105</v>
      </c>
      <c r="J162" s="793">
        <f t="shared" si="63"/>
        <v>9.5637251409559454</v>
      </c>
      <c r="K162" s="793">
        <f t="shared" si="63"/>
        <v>0.56733962700586105</v>
      </c>
      <c r="L162" s="793">
        <f t="shared" si="63"/>
        <v>18.640425721869182</v>
      </c>
      <c r="M162" s="793">
        <f t="shared" si="63"/>
        <v>17.292543115693988</v>
      </c>
      <c r="N162" s="793">
        <f t="shared" si="63"/>
        <v>44.545591066027711</v>
      </c>
      <c r="O162" s="793">
        <f t="shared" si="63"/>
        <v>14.426756243692386</v>
      </c>
      <c r="P162" s="793">
        <f t="shared" si="63"/>
        <v>75.902913205178407</v>
      </c>
      <c r="Q162" s="794">
        <f t="shared" si="63"/>
        <v>19.422601932676791</v>
      </c>
      <c r="R162" s="802">
        <f t="shared" si="55"/>
        <v>269.34262550169831</v>
      </c>
    </row>
    <row r="163" spans="1:18" ht="13.9" x14ac:dyDescent="0.25">
      <c r="A163" s="791">
        <v>2032</v>
      </c>
      <c r="B163" s="792">
        <f t="shared" si="51"/>
        <v>2.9926601562727226</v>
      </c>
      <c r="C163" s="793">
        <f t="shared" ref="C163:Q163" si="64">C19*(1-C$31/100)*C141</f>
        <v>5.1955905490845877</v>
      </c>
      <c r="D163" s="793">
        <f t="shared" si="64"/>
        <v>7.1247690795735794</v>
      </c>
      <c r="E163" s="793">
        <f t="shared" si="64"/>
        <v>10.440202478255062</v>
      </c>
      <c r="F163" s="793">
        <f t="shared" si="64"/>
        <v>19.544059039293476</v>
      </c>
      <c r="G163" s="793">
        <f t="shared" si="64"/>
        <v>10.440202478255062</v>
      </c>
      <c r="H163" s="793">
        <f t="shared" si="64"/>
        <v>14.699805089383128</v>
      </c>
      <c r="I163" s="793">
        <f t="shared" si="64"/>
        <v>0.58465133878228337</v>
      </c>
      <c r="J163" s="793">
        <f t="shared" si="64"/>
        <v>9.8555511394727784</v>
      </c>
      <c r="K163" s="793">
        <f t="shared" si="64"/>
        <v>0.58465133878228337</v>
      </c>
      <c r="L163" s="793">
        <f t="shared" si="64"/>
        <v>19.179167681324341</v>
      </c>
      <c r="M163" s="793">
        <f t="shared" si="64"/>
        <v>18.13302424019826</v>
      </c>
      <c r="N163" s="793">
        <f t="shared" si="64"/>
        <v>46.710670442750725</v>
      </c>
      <c r="O163" s="793">
        <f t="shared" si="64"/>
        <v>14.930118287243074</v>
      </c>
      <c r="P163" s="793">
        <f t="shared" si="64"/>
        <v>79.767282198530467</v>
      </c>
      <c r="Q163" s="794">
        <f t="shared" si="64"/>
        <v>20.388045316784972</v>
      </c>
      <c r="R163" s="802">
        <f t="shared" si="55"/>
        <v>280.57045085398681</v>
      </c>
    </row>
    <row r="164" spans="1:18" ht="13.9" x14ac:dyDescent="0.25">
      <c r="A164" s="791">
        <v>2033</v>
      </c>
      <c r="B164" s="792">
        <f t="shared" si="51"/>
        <v>3.071233404639325</v>
      </c>
      <c r="C164" s="793">
        <f t="shared" ref="C164:Q164" si="65">C20*(1-C$31/100)*C142</f>
        <v>5.3320024386099396</v>
      </c>
      <c r="D164" s="793">
        <f t="shared" si="65"/>
        <v>7.302066441447141</v>
      </c>
      <c r="E164" s="793">
        <f t="shared" si="65"/>
        <v>10.756027704198528</v>
      </c>
      <c r="F164" s="793">
        <f t="shared" si="65"/>
        <v>20.135283862259644</v>
      </c>
      <c r="G164" s="793">
        <f t="shared" si="65"/>
        <v>10.756027704198528</v>
      </c>
      <c r="H164" s="793">
        <f t="shared" si="65"/>
        <v>15.144487007511525</v>
      </c>
      <c r="I164" s="793">
        <f t="shared" si="65"/>
        <v>0.60233755143511736</v>
      </c>
      <c r="J164" s="793">
        <f t="shared" si="65"/>
        <v>10.15369015276341</v>
      </c>
      <c r="K164" s="793">
        <f t="shared" si="65"/>
        <v>0.60233755143511736</v>
      </c>
      <c r="L164" s="793">
        <f t="shared" si="65"/>
        <v>19.725137021739013</v>
      </c>
      <c r="M164" s="793">
        <f t="shared" si="65"/>
        <v>19.045353584882282</v>
      </c>
      <c r="N164" s="793">
        <f t="shared" si="65"/>
        <v>49.060830834656755</v>
      </c>
      <c r="O164" s="793">
        <f t="shared" si="65"/>
        <v>15.459081980277844</v>
      </c>
      <c r="P164" s="793">
        <f t="shared" si="65"/>
        <v>83.978194823624051</v>
      </c>
      <c r="Q164" s="794">
        <f t="shared" si="65"/>
        <v>21.43833952594769</v>
      </c>
      <c r="R164" s="802">
        <f t="shared" si="55"/>
        <v>292.56243158962593</v>
      </c>
    </row>
    <row r="165" spans="1:18" ht="13.9" x14ac:dyDescent="0.25">
      <c r="A165" s="791">
        <v>2034</v>
      </c>
      <c r="B165" s="792">
        <f t="shared" si="51"/>
        <v>3.1499628335608922</v>
      </c>
      <c r="C165" s="793">
        <f t="shared" ref="C165:Q165" si="66">C21*(1-C$31/100)*C143</f>
        <v>5.468685474932105</v>
      </c>
      <c r="D165" s="793">
        <f t="shared" si="66"/>
        <v>7.4796493146220104</v>
      </c>
      <c r="E165" s="793">
        <f t="shared" si="66"/>
        <v>11.079447256136037</v>
      </c>
      <c r="F165" s="793">
        <f t="shared" si="66"/>
        <v>20.740725263486659</v>
      </c>
      <c r="G165" s="793">
        <f t="shared" si="66"/>
        <v>11.079447256136037</v>
      </c>
      <c r="H165" s="793">
        <f t="shared" si="66"/>
        <v>15.599861736639538</v>
      </c>
      <c r="I165" s="793">
        <f t="shared" si="66"/>
        <v>0.62044904634361786</v>
      </c>
      <c r="J165" s="793">
        <f t="shared" si="66"/>
        <v>10.458998209792416</v>
      </c>
      <c r="K165" s="793">
        <f t="shared" si="66"/>
        <v>0.62044904634361786</v>
      </c>
      <c r="L165" s="793">
        <f t="shared" si="66"/>
        <v>20.279305438452479</v>
      </c>
      <c r="M165" s="793">
        <f t="shared" si="66"/>
        <v>20.039411342175285</v>
      </c>
      <c r="N165" s="793">
        <f t="shared" si="66"/>
        <v>51.621523617443529</v>
      </c>
      <c r="O165" s="793">
        <f t="shared" si="66"/>
        <v>16.016829469366552</v>
      </c>
      <c r="P165" s="793">
        <f t="shared" si="66"/>
        <v>88.575350513728026</v>
      </c>
      <c r="Q165" s="794">
        <f t="shared" si="66"/>
        <v>22.583204922504731</v>
      </c>
      <c r="R165" s="802">
        <f t="shared" si="55"/>
        <v>305.41330074166353</v>
      </c>
    </row>
    <row r="166" spans="1:18" ht="13.9" x14ac:dyDescent="0.25">
      <c r="A166" s="791">
        <v>2035</v>
      </c>
      <c r="B166" s="792">
        <f t="shared" si="51"/>
        <v>3.228868713752111</v>
      </c>
      <c r="C166" s="793">
        <f t="shared" ref="C166:Q166" si="67">C22*(1-C$31/100)*C144</f>
        <v>5.6056748502640819</v>
      </c>
      <c r="D166" s="793">
        <f t="shared" si="67"/>
        <v>7.6575528374497495</v>
      </c>
      <c r="E166" s="793">
        <f t="shared" si="67"/>
        <v>11.411463127823636</v>
      </c>
      <c r="F166" s="793">
        <f t="shared" si="67"/>
        <v>21.362258975285844</v>
      </c>
      <c r="G166" s="793">
        <f t="shared" si="67"/>
        <v>11.411463127823636</v>
      </c>
      <c r="H166" s="793">
        <f t="shared" si="67"/>
        <v>16.067340083975679</v>
      </c>
      <c r="I166" s="793">
        <f t="shared" si="67"/>
        <v>0.63904193515812346</v>
      </c>
      <c r="J166" s="793">
        <f t="shared" si="67"/>
        <v>10.77242119266551</v>
      </c>
      <c r="K166" s="793">
        <f t="shared" si="67"/>
        <v>0.63904193515812346</v>
      </c>
      <c r="L166" s="793">
        <f t="shared" si="67"/>
        <v>20.842745777445977</v>
      </c>
      <c r="M166" s="793">
        <f t="shared" si="67"/>
        <v>21.126129055711903</v>
      </c>
      <c r="N166" s="793">
        <f t="shared" si="67"/>
        <v>54.420908447513852</v>
      </c>
      <c r="O166" s="793">
        <f t="shared" si="67"/>
        <v>16.606849741338564</v>
      </c>
      <c r="P166" s="793">
        <f t="shared" si="67"/>
        <v>93.601983544451272</v>
      </c>
      <c r="Q166" s="794">
        <f t="shared" si="67"/>
        <v>23.833227371034265</v>
      </c>
      <c r="R166" s="802">
        <f t="shared" si="55"/>
        <v>319.22697071685229</v>
      </c>
    </row>
    <row r="167" spans="1:18" ht="13.9" x14ac:dyDescent="0.25">
      <c r="A167" s="791">
        <v>2036</v>
      </c>
      <c r="B167" s="792">
        <f t="shared" si="51"/>
        <v>3.3079733548005472</v>
      </c>
      <c r="C167" s="793">
        <f t="shared" ref="C167:Q167" si="68">C23*(1-C$31/100)*C145</f>
        <v>5.7430092965287285</v>
      </c>
      <c r="D167" s="793">
        <f t="shared" si="68"/>
        <v>7.835815503974132</v>
      </c>
      <c r="E167" s="793">
        <f t="shared" si="68"/>
        <v>11.753179722413297</v>
      </c>
      <c r="F167" s="793">
        <f t="shared" si="68"/>
        <v>22.001952440357694</v>
      </c>
      <c r="G167" s="793">
        <f t="shared" si="68"/>
        <v>11.753179722413297</v>
      </c>
      <c r="H167" s="793">
        <f t="shared" si="68"/>
        <v>16.548477049157924</v>
      </c>
      <c r="I167" s="793">
        <f t="shared" si="68"/>
        <v>0.65817806445514448</v>
      </c>
      <c r="J167" s="793">
        <f t="shared" si="68"/>
        <v>11.095001657958152</v>
      </c>
      <c r="K167" s="793">
        <f t="shared" si="68"/>
        <v>0.65817806445514448</v>
      </c>
      <c r="L167" s="793">
        <f t="shared" si="68"/>
        <v>21.416639652438846</v>
      </c>
      <c r="M167" s="793">
        <f t="shared" si="68"/>
        <v>22.317570505546669</v>
      </c>
      <c r="N167" s="793">
        <f t="shared" si="68"/>
        <v>57.490061622288209</v>
      </c>
      <c r="O167" s="793">
        <f t="shared" si="68"/>
        <v>17.232960066811099</v>
      </c>
      <c r="P167" s="793">
        <f t="shared" si="68"/>
        <v>99.105091556865489</v>
      </c>
      <c r="Q167" s="794">
        <f t="shared" si="68"/>
        <v>25.199914191986853</v>
      </c>
      <c r="R167" s="802">
        <f t="shared" si="55"/>
        <v>334.11718247245125</v>
      </c>
    </row>
    <row r="168" spans="1:18" ht="13.9" x14ac:dyDescent="0.25">
      <c r="A168" s="791">
        <v>2037</v>
      </c>
      <c r="B168" s="792">
        <f t="shared" si="51"/>
        <v>3.3873012536452762</v>
      </c>
      <c r="C168" s="793">
        <f t="shared" ref="C168:Q168" si="69">C24*(1-C$31/100)*C146</f>
        <v>5.8807313431341619</v>
      </c>
      <c r="D168" s="793">
        <f t="shared" si="69"/>
        <v>8.0144793962436314</v>
      </c>
      <c r="E168" s="793">
        <f t="shared" si="69"/>
        <v>12.105811427688103</v>
      </c>
      <c r="F168" s="793">
        <f t="shared" si="69"/>
        <v>22.662078992632132</v>
      </c>
      <c r="G168" s="793">
        <f t="shared" si="69"/>
        <v>12.105811427688103</v>
      </c>
      <c r="H168" s="793">
        <f t="shared" si="69"/>
        <v>17.04498249018485</v>
      </c>
      <c r="I168" s="793">
        <f t="shared" si="69"/>
        <v>0.67792543995053367</v>
      </c>
      <c r="J168" s="793">
        <f t="shared" si="69"/>
        <v>11.427885987737572</v>
      </c>
      <c r="K168" s="793">
        <f t="shared" si="69"/>
        <v>0.67792543995053367</v>
      </c>
      <c r="L168" s="793">
        <f t="shared" si="69"/>
        <v>22.002285427245177</v>
      </c>
      <c r="M168" s="793">
        <f t="shared" si="69"/>
        <v>23.627016553881944</v>
      </c>
      <c r="N168" s="793">
        <f t="shared" si="69"/>
        <v>60.863194642799876</v>
      </c>
      <c r="O168" s="793">
        <f t="shared" si="69"/>
        <v>17.899328399686411</v>
      </c>
      <c r="P168" s="793">
        <f t="shared" si="69"/>
        <v>105.1356735212829</v>
      </c>
      <c r="Q168" s="794">
        <f t="shared" si="69"/>
        <v>26.695752426853311</v>
      </c>
      <c r="R168" s="802">
        <f t="shared" si="55"/>
        <v>350.20818417060451</v>
      </c>
    </row>
    <row r="169" spans="1:18" ht="13.9" x14ac:dyDescent="0.25">
      <c r="A169" s="791">
        <v>2038</v>
      </c>
      <c r="B169" s="792">
        <f t="shared" si="51"/>
        <v>3.4668792499465226</v>
      </c>
      <c r="C169" s="793">
        <f t="shared" ref="C169:Q169" si="70">C25*(1-C$31/100)*C147</f>
        <v>6.0188875867127143</v>
      </c>
      <c r="D169" s="793">
        <f t="shared" si="70"/>
        <v>8.1935904268856223</v>
      </c>
      <c r="E169" s="793">
        <f t="shared" si="70"/>
        <v>12.470690548269575</v>
      </c>
      <c r="F169" s="793">
        <f t="shared" si="70"/>
        <v>23.345132706360641</v>
      </c>
      <c r="G169" s="793">
        <f t="shared" si="70"/>
        <v>12.470690548269575</v>
      </c>
      <c r="H169" s="793">
        <f t="shared" si="70"/>
        <v>17.558732291963558</v>
      </c>
      <c r="I169" s="793">
        <f t="shared" si="70"/>
        <v>0.69835867070309599</v>
      </c>
      <c r="J169" s="793">
        <f t="shared" si="70"/>
        <v>11.772331877566478</v>
      </c>
      <c r="K169" s="793">
        <f t="shared" si="70"/>
        <v>0.69835867070309599</v>
      </c>
      <c r="L169" s="793">
        <f t="shared" si="70"/>
        <v>22.601106571403491</v>
      </c>
      <c r="M169" s="793">
        <f t="shared" si="70"/>
        <v>25.069054039979548</v>
      </c>
      <c r="N169" s="793">
        <f t="shared" si="70"/>
        <v>64.577883206987295</v>
      </c>
      <c r="O169" s="793">
        <f t="shared" si="70"/>
        <v>18.610496752147508</v>
      </c>
      <c r="P169" s="793">
        <f t="shared" si="70"/>
        <v>111.74897732070396</v>
      </c>
      <c r="Q169" s="794">
        <f t="shared" si="70"/>
        <v>28.334269458698024</v>
      </c>
      <c r="R169" s="802">
        <f t="shared" si="55"/>
        <v>367.63543992730069</v>
      </c>
    </row>
    <row r="170" spans="1:18" ht="13.9" x14ac:dyDescent="0.25">
      <c r="A170" s="791">
        <v>2039</v>
      </c>
      <c r="B170" s="792">
        <f t="shared" si="51"/>
        <v>3.5467366884927203</v>
      </c>
      <c r="C170" s="793">
        <f t="shared" ref="C170:Q170" si="71">C26*(1-C$31/100)*C148</f>
        <v>6.1575289730776399</v>
      </c>
      <c r="D170" s="793">
        <f t="shared" si="71"/>
        <v>8.3731985921500964</v>
      </c>
      <c r="E170" s="793">
        <f t="shared" si="71"/>
        <v>12.849275602495956</v>
      </c>
      <c r="F170" s="793">
        <f t="shared" si="71"/>
        <v>24.053843927872428</v>
      </c>
      <c r="G170" s="793">
        <f t="shared" si="71"/>
        <v>12.849275602495956</v>
      </c>
      <c r="H170" s="793">
        <f t="shared" si="71"/>
        <v>18.091780048314305</v>
      </c>
      <c r="I170" s="793">
        <f t="shared" si="71"/>
        <v>0.71955943373977338</v>
      </c>
      <c r="J170" s="793">
        <f t="shared" si="71"/>
        <v>12.129716168756183</v>
      </c>
      <c r="K170" s="793">
        <f t="shared" si="71"/>
        <v>0.71955943373977338</v>
      </c>
      <c r="L170" s="793">
        <f t="shared" si="71"/>
        <v>23.214660397069721</v>
      </c>
      <c r="M170" s="793">
        <f t="shared" si="71"/>
        <v>26.65966881266985</v>
      </c>
      <c r="N170" s="793">
        <f t="shared" si="71"/>
        <v>68.675306861437534</v>
      </c>
      <c r="O170" s="793">
        <f t="shared" si="71"/>
        <v>19.371405564630134</v>
      </c>
      <c r="P170" s="793">
        <f t="shared" si="71"/>
        <v>119.00475713251015</v>
      </c>
      <c r="Q170" s="794">
        <f t="shared" si="71"/>
        <v>30.130096031781992</v>
      </c>
      <c r="R170" s="802">
        <f t="shared" si="55"/>
        <v>386.5463692712342</v>
      </c>
    </row>
    <row r="171" spans="1:18" ht="13.9" x14ac:dyDescent="0.25">
      <c r="A171" s="791">
        <v>2040</v>
      </c>
      <c r="B171" s="792">
        <f t="shared" si="51"/>
        <v>3.6269055887910291</v>
      </c>
      <c r="C171" s="793">
        <f t="shared" ref="C171:Q171" si="72">C27*(1-C$31/100)*C149</f>
        <v>6.2967110916510931</v>
      </c>
      <c r="D171" s="793">
        <f t="shared" si="72"/>
        <v>8.5533582356300002</v>
      </c>
      <c r="E171" s="793">
        <f t="shared" si="72"/>
        <v>13.243159991648644</v>
      </c>
      <c r="F171" s="793">
        <f t="shared" si="72"/>
        <v>24.791195504366264</v>
      </c>
      <c r="G171" s="793">
        <f t="shared" si="72"/>
        <v>13.243159991648644</v>
      </c>
      <c r="H171" s="793">
        <f t="shared" si="72"/>
        <v>18.64636926824129</v>
      </c>
      <c r="I171" s="793">
        <f t="shared" si="72"/>
        <v>0.74161695953232398</v>
      </c>
      <c r="J171" s="793">
        <f t="shared" si="72"/>
        <v>12.50154303211632</v>
      </c>
      <c r="K171" s="793">
        <f t="shared" si="72"/>
        <v>0.74161695953232398</v>
      </c>
      <c r="L171" s="793">
        <f t="shared" si="72"/>
        <v>23.844647185141024</v>
      </c>
      <c r="M171" s="793">
        <f t="shared" si="72"/>
        <v>28.416342988622507</v>
      </c>
      <c r="N171" s="793">
        <f t="shared" si="72"/>
        <v>73.200499538691574</v>
      </c>
      <c r="O171" s="793">
        <f t="shared" si="72"/>
        <v>20.187419090198553</v>
      </c>
      <c r="P171" s="793">
        <f t="shared" si="72"/>
        <v>126.96754078654757</v>
      </c>
      <c r="Q171" s="794">
        <f t="shared" si="72"/>
        <v>32.099031713893822</v>
      </c>
      <c r="R171" s="802">
        <f t="shared" si="55"/>
        <v>407.10111792625298</v>
      </c>
    </row>
    <row r="172" spans="1:18" ht="14.45" thickBot="1" x14ac:dyDescent="0.3">
      <c r="A172" s="795">
        <v>2041</v>
      </c>
      <c r="B172" s="796">
        <f t="shared" si="51"/>
        <v>3.7074208219869234</v>
      </c>
      <c r="C172" s="797">
        <f t="shared" ref="C172:Q172" si="73">C28*(1-C$31/100)*C150</f>
        <v>6.4364944826161867</v>
      </c>
      <c r="D172" s="797">
        <f t="shared" si="73"/>
        <v>8.7341283228650131</v>
      </c>
      <c r="E172" s="797">
        <f t="shared" si="73"/>
        <v>13.654081049183091</v>
      </c>
      <c r="F172" s="797">
        <f t="shared" si="73"/>
        <v>25.560439724070747</v>
      </c>
      <c r="G172" s="797">
        <f t="shared" si="73"/>
        <v>13.654081049183091</v>
      </c>
      <c r="H172" s="797">
        <f t="shared" si="73"/>
        <v>19.22494611724979</v>
      </c>
      <c r="I172" s="797">
        <f t="shared" si="73"/>
        <v>0.76462853875425296</v>
      </c>
      <c r="J172" s="797">
        <f t="shared" si="73"/>
        <v>12.889452510428837</v>
      </c>
      <c r="K172" s="797">
        <f t="shared" si="73"/>
        <v>0.76462853875425296</v>
      </c>
      <c r="L172" s="797">
        <f t="shared" si="73"/>
        <v>24.492919708557086</v>
      </c>
      <c r="M172" s="797">
        <f t="shared" si="73"/>
        <v>30.358156524299595</v>
      </c>
      <c r="N172" s="797">
        <f t="shared" si="73"/>
        <v>78.202611206595762</v>
      </c>
      <c r="O172" s="797">
        <f t="shared" si="73"/>
        <v>21.064351812703389</v>
      </c>
      <c r="P172" s="797">
        <f t="shared" si="73"/>
        <v>135.70690727732426</v>
      </c>
      <c r="Q172" s="798">
        <f t="shared" si="73"/>
        <v>34.258112844904538</v>
      </c>
      <c r="R172" s="804">
        <f t="shared" si="55"/>
        <v>429.47336052947679</v>
      </c>
    </row>
    <row r="173" spans="1:18" ht="13.9" x14ac:dyDescent="0.25">
      <c r="A173" s="805"/>
      <c r="B173" s="806"/>
      <c r="C173" s="806"/>
      <c r="D173" s="806"/>
      <c r="E173" s="806"/>
      <c r="F173" s="806"/>
      <c r="G173" s="806"/>
      <c r="H173" s="806"/>
      <c r="I173" s="806"/>
      <c r="J173" s="806"/>
      <c r="K173" s="806"/>
      <c r="L173" s="806"/>
      <c r="M173" s="806"/>
      <c r="N173" s="806"/>
      <c r="O173" s="806"/>
      <c r="P173" s="806"/>
      <c r="Q173" s="806"/>
    </row>
    <row r="174" spans="1:18" ht="15.75" thickBot="1" x14ac:dyDescent="0.3">
      <c r="A174" s="902" t="s">
        <v>627</v>
      </c>
      <c r="B174" s="902"/>
      <c r="C174" s="902"/>
      <c r="D174" s="902"/>
      <c r="E174" s="902"/>
      <c r="F174" s="902"/>
      <c r="G174" s="902"/>
      <c r="H174" s="902"/>
      <c r="I174" s="902"/>
      <c r="J174" s="902"/>
      <c r="K174" s="902"/>
      <c r="L174" s="902"/>
      <c r="M174" s="902"/>
      <c r="N174" s="902"/>
      <c r="O174" s="902"/>
      <c r="P174" s="902"/>
      <c r="Q174" s="902"/>
      <c r="R174" s="732" t="s">
        <v>214</v>
      </c>
    </row>
    <row r="175" spans="1:18" ht="13.9" x14ac:dyDescent="0.25">
      <c r="A175" s="787">
        <v>2022</v>
      </c>
      <c r="B175" s="788">
        <f t="shared" ref="B175:B194" si="74">B9*B$31/100*B131</f>
        <v>0.81822996612262544</v>
      </c>
      <c r="C175" s="789">
        <f t="shared" ref="C175:J175" si="75">C9*C$31/100*C131</f>
        <v>1.4205381356295581</v>
      </c>
      <c r="D175" s="789">
        <f t="shared" si="75"/>
        <v>1.9831135110107079</v>
      </c>
      <c r="E175" s="789">
        <f t="shared" si="75"/>
        <v>1.4359913599405141</v>
      </c>
      <c r="F175" s="789">
        <f t="shared" si="75"/>
        <v>2.6881758258086421</v>
      </c>
      <c r="G175" s="789">
        <f t="shared" si="75"/>
        <v>1.4359913599405141</v>
      </c>
      <c r="H175" s="789">
        <f t="shared" si="75"/>
        <v>2.0218758347962438</v>
      </c>
      <c r="I175" s="789">
        <f t="shared" si="75"/>
        <v>8.0415516156668768E-2</v>
      </c>
      <c r="J175" s="789">
        <f t="shared" si="75"/>
        <v>1.3555758437838452</v>
      </c>
      <c r="K175" s="789">
        <f t="shared" ref="K175:Q175" si="76">K9*K$31/100*K131</f>
        <v>8.0415516156668768E-2</v>
      </c>
      <c r="L175" s="789">
        <f t="shared" si="76"/>
        <v>3.0727233373790805</v>
      </c>
      <c r="M175" s="789">
        <f t="shared" si="76"/>
        <v>1.4533336037433493</v>
      </c>
      <c r="N175" s="789">
        <f t="shared" si="76"/>
        <v>3.7437873632428675</v>
      </c>
      <c r="O175" s="789">
        <f t="shared" si="76"/>
        <v>1.3163601624064429</v>
      </c>
      <c r="P175" s="789">
        <f t="shared" si="76"/>
        <v>5.10828916021942</v>
      </c>
      <c r="Q175" s="790">
        <f t="shared" si="76"/>
        <v>1.1574876628915303</v>
      </c>
      <c r="R175" s="800">
        <f>SUM(B175:Q175)</f>
        <v>29.172304159228677</v>
      </c>
    </row>
    <row r="176" spans="1:18" ht="13.9" x14ac:dyDescent="0.25">
      <c r="A176" s="791">
        <v>2023</v>
      </c>
      <c r="B176" s="792">
        <f t="shared" si="74"/>
        <v>0.8469945397439953</v>
      </c>
      <c r="C176" s="793">
        <f t="shared" ref="C176:Q176" si="77">C10*C$31/100*C132</f>
        <v>1.4704766314999922</v>
      </c>
      <c r="D176" s="793">
        <f t="shared" si="77"/>
        <v>2.0481292194847533</v>
      </c>
      <c r="E176" s="793">
        <f t="shared" si="77"/>
        <v>1.4887917377004447</v>
      </c>
      <c r="F176" s="793">
        <f t="shared" si="77"/>
        <v>2.7870181329752324</v>
      </c>
      <c r="G176" s="793">
        <f t="shared" si="77"/>
        <v>1.4887917377004447</v>
      </c>
      <c r="H176" s="793">
        <f t="shared" si="77"/>
        <v>2.0962187666822265</v>
      </c>
      <c r="I176" s="793">
        <f t="shared" si="77"/>
        <v>8.3372337311224898E-2</v>
      </c>
      <c r="J176" s="793">
        <f t="shared" si="77"/>
        <v>1.4054194003892198</v>
      </c>
      <c r="K176" s="793">
        <f t="shared" si="77"/>
        <v>8.3372337311224898E-2</v>
      </c>
      <c r="L176" s="793">
        <f t="shared" si="77"/>
        <v>3.1833698981777134</v>
      </c>
      <c r="M176" s="793">
        <f t="shared" si="77"/>
        <v>1.5151550722367049</v>
      </c>
      <c r="N176" s="793">
        <f t="shared" si="77"/>
        <v>3.9030394660817516</v>
      </c>
      <c r="O176" s="793">
        <f t="shared" si="77"/>
        <v>1.3627033309179735</v>
      </c>
      <c r="P176" s="793">
        <f t="shared" si="77"/>
        <v>5.3110573011528412</v>
      </c>
      <c r="Q176" s="794">
        <f t="shared" si="77"/>
        <v>1.2028136502845743</v>
      </c>
      <c r="R176" s="802">
        <f t="shared" ref="R176:R194" si="78">SUM(B176:Q176)</f>
        <v>30.276723559650321</v>
      </c>
    </row>
    <row r="177" spans="1:18" ht="13.9" x14ac:dyDescent="0.25">
      <c r="A177" s="791">
        <v>2024</v>
      </c>
      <c r="B177" s="792">
        <f t="shared" si="74"/>
        <v>0.87577301204309577</v>
      </c>
      <c r="C177" s="793">
        <f t="shared" ref="C177:Q177" si="79">C11*C$31/100*C133</f>
        <v>1.5204392570192635</v>
      </c>
      <c r="D177" s="793">
        <f t="shared" si="79"/>
        <v>2.113172482904849</v>
      </c>
      <c r="E177" s="793">
        <f t="shared" si="79"/>
        <v>1.5419311747130369</v>
      </c>
      <c r="F177" s="793">
        <f t="shared" si="79"/>
        <v>2.8864951590628047</v>
      </c>
      <c r="G177" s="793">
        <f t="shared" si="79"/>
        <v>1.5419311747130369</v>
      </c>
      <c r="H177" s="793">
        <f t="shared" si="79"/>
        <v>2.1710390939959558</v>
      </c>
      <c r="I177" s="793">
        <f t="shared" si="79"/>
        <v>8.6348145783930047E-2</v>
      </c>
      <c r="J177" s="793">
        <f t="shared" si="79"/>
        <v>1.4555830289291067</v>
      </c>
      <c r="K177" s="793">
        <f t="shared" si="79"/>
        <v>8.6348145783930047E-2</v>
      </c>
      <c r="L177" s="793">
        <f t="shared" si="79"/>
        <v>3.2944439589430208</v>
      </c>
      <c r="M177" s="793">
        <f t="shared" si="79"/>
        <v>1.5792923184485201</v>
      </c>
      <c r="N177" s="793">
        <f t="shared" si="79"/>
        <v>4.0682570123233868</v>
      </c>
      <c r="O177" s="793">
        <f t="shared" si="79"/>
        <v>1.4099956963083353</v>
      </c>
      <c r="P177" s="793">
        <f t="shared" si="79"/>
        <v>5.5252041775881953</v>
      </c>
      <c r="Q177" s="794">
        <f t="shared" si="79"/>
        <v>1.2505892265022587</v>
      </c>
      <c r="R177" s="802">
        <f t="shared" si="78"/>
        <v>31.406843065062727</v>
      </c>
    </row>
    <row r="178" spans="1:18" ht="13.9" x14ac:dyDescent="0.25">
      <c r="A178" s="791">
        <v>2025</v>
      </c>
      <c r="B178" s="792">
        <f t="shared" si="74"/>
        <v>0.90456783811299302</v>
      </c>
      <c r="C178" s="793">
        <f t="shared" ref="C178:Q178" si="80">C12*C$31/100*C134</f>
        <v>1.570430274501724</v>
      </c>
      <c r="D178" s="793">
        <f t="shared" si="80"/>
        <v>2.1782478323707584</v>
      </c>
      <c r="E178" s="793">
        <f t="shared" si="80"/>
        <v>1.5954709194741514</v>
      </c>
      <c r="F178" s="793">
        <f t="shared" si="80"/>
        <v>2.9867215612556111</v>
      </c>
      <c r="G178" s="793">
        <f t="shared" si="80"/>
        <v>1.5954709194741514</v>
      </c>
      <c r="H178" s="793">
        <f t="shared" si="80"/>
        <v>2.2464230546196049</v>
      </c>
      <c r="I178" s="793">
        <f t="shared" si="80"/>
        <v>8.9346371490552454E-2</v>
      </c>
      <c r="J178" s="793">
        <f t="shared" si="80"/>
        <v>1.5061245479835987</v>
      </c>
      <c r="K178" s="793">
        <f t="shared" si="80"/>
        <v>8.9346371490552454E-2</v>
      </c>
      <c r="L178" s="793">
        <f t="shared" si="80"/>
        <v>3.406021874471207</v>
      </c>
      <c r="M178" s="793">
        <f t="shared" si="80"/>
        <v>1.646171577188839</v>
      </c>
      <c r="N178" s="793">
        <f t="shared" si="80"/>
        <v>4.2405379828384495</v>
      </c>
      <c r="O178" s="793">
        <f t="shared" si="80"/>
        <v>1.4583902137077616</v>
      </c>
      <c r="P178" s="793">
        <f t="shared" si="80"/>
        <v>5.7523815266881497</v>
      </c>
      <c r="Q178" s="794">
        <f t="shared" si="80"/>
        <v>1.3011699738405447</v>
      </c>
      <c r="R178" s="802">
        <f t="shared" si="78"/>
        <v>32.566822839508653</v>
      </c>
    </row>
    <row r="179" spans="1:18" ht="13.9" x14ac:dyDescent="0.25">
      <c r="A179" s="791">
        <v>2026</v>
      </c>
      <c r="B179" s="792">
        <f t="shared" si="74"/>
        <v>0.93338180613350463</v>
      </c>
      <c r="C179" s="793">
        <f t="shared" ref="C179:Q179" si="81">C13*C$31/100*C135</f>
        <v>1.6204545245373345</v>
      </c>
      <c r="D179" s="793">
        <f t="shared" si="81"/>
        <v>2.2433603725787776</v>
      </c>
      <c r="E179" s="793">
        <f t="shared" si="81"/>
        <v>1.6494807119378003</v>
      </c>
      <c r="F179" s="793">
        <f t="shared" si="81"/>
        <v>3.0878278927475624</v>
      </c>
      <c r="G179" s="793">
        <f t="shared" si="81"/>
        <v>1.6494807119378003</v>
      </c>
      <c r="H179" s="793">
        <f t="shared" si="81"/>
        <v>2.3224688424084232</v>
      </c>
      <c r="I179" s="793">
        <f t="shared" si="81"/>
        <v>9.237091986851681E-2</v>
      </c>
      <c r="J179" s="793">
        <f t="shared" si="81"/>
        <v>1.5571097920692836</v>
      </c>
      <c r="K179" s="793">
        <f t="shared" si="81"/>
        <v>9.237091986851681E-2</v>
      </c>
      <c r="L179" s="793">
        <f t="shared" si="81"/>
        <v>3.518190470127764</v>
      </c>
      <c r="M179" s="793">
        <f t="shared" si="81"/>
        <v>1.7162792544505756</v>
      </c>
      <c r="N179" s="793">
        <f t="shared" si="81"/>
        <v>4.4211353594646816</v>
      </c>
      <c r="O179" s="793">
        <f t="shared" si="81"/>
        <v>1.5080588246538953</v>
      </c>
      <c r="P179" s="793">
        <f t="shared" si="81"/>
        <v>5.9944263465141514</v>
      </c>
      <c r="Q179" s="794">
        <f t="shared" si="81"/>
        <v>1.354951357148882</v>
      </c>
      <c r="R179" s="802">
        <f t="shared" si="78"/>
        <v>33.761348106447471</v>
      </c>
    </row>
    <row r="180" spans="1:18" ht="13.9" x14ac:dyDescent="0.25">
      <c r="A180" s="791">
        <v>2027</v>
      </c>
      <c r="B180" s="792">
        <f t="shared" si="74"/>
        <v>0.96221806981516744</v>
      </c>
      <c r="C180" s="793">
        <f t="shared" ref="C180:Q180" si="82">C14*C$31/100*C136</f>
        <v>1.6705174823179993</v>
      </c>
      <c r="D180" s="793">
        <f t="shared" si="82"/>
        <v>2.3085158340659722</v>
      </c>
      <c r="E180" s="793">
        <f t="shared" si="82"/>
        <v>1.7040396281132588</v>
      </c>
      <c r="F180" s="793">
        <f t="shared" si="82"/>
        <v>3.1899621838280208</v>
      </c>
      <c r="G180" s="793">
        <f t="shared" si="82"/>
        <v>1.7040396281132588</v>
      </c>
      <c r="H180" s="793">
        <f t="shared" si="82"/>
        <v>2.3992877963834682</v>
      </c>
      <c r="I180" s="793">
        <f t="shared" si="82"/>
        <v>9.5426219174342478E-2</v>
      </c>
      <c r="J180" s="793">
        <f t="shared" si="82"/>
        <v>1.6086134089389164</v>
      </c>
      <c r="K180" s="793">
        <f t="shared" si="82"/>
        <v>9.5426219174342478E-2</v>
      </c>
      <c r="L180" s="793">
        <f t="shared" si="82"/>
        <v>3.6310480723300205</v>
      </c>
      <c r="M180" s="793">
        <f t="shared" si="82"/>
        <v>1.7901680178345638</v>
      </c>
      <c r="N180" s="793">
        <f t="shared" si="82"/>
        <v>4.6114728139418366</v>
      </c>
      <c r="O180" s="793">
        <f t="shared" si="82"/>
        <v>1.5591941537970333</v>
      </c>
      <c r="P180" s="793">
        <f t="shared" si="82"/>
        <v>6.2533758984609795</v>
      </c>
      <c r="Q180" s="794">
        <f t="shared" si="82"/>
        <v>1.412371953520893</v>
      </c>
      <c r="R180" s="802">
        <f t="shared" si="78"/>
        <v>34.995677379810076</v>
      </c>
    </row>
    <row r="181" spans="1:18" ht="13.9" x14ac:dyDescent="0.25">
      <c r="A181" s="791">
        <v>2028</v>
      </c>
      <c r="B181" s="792">
        <f t="shared" si="74"/>
        <v>0.99108018284118038</v>
      </c>
      <c r="C181" s="793">
        <f t="shared" ref="C181:Q181" si="83">C15*C$31/100*C137</f>
        <v>1.7206253174326052</v>
      </c>
      <c r="D181" s="793">
        <f t="shared" si="83"/>
        <v>2.3737206284690306</v>
      </c>
      <c r="E181" s="793">
        <f t="shared" si="83"/>
        <v>1.7592369777395451</v>
      </c>
      <c r="F181" s="793">
        <f t="shared" si="83"/>
        <v>3.2932916223284288</v>
      </c>
      <c r="G181" s="793">
        <f t="shared" si="83"/>
        <v>1.7592369777395451</v>
      </c>
      <c r="H181" s="793">
        <f t="shared" si="83"/>
        <v>2.4770056646572796</v>
      </c>
      <c r="I181" s="793">
        <f t="shared" si="83"/>
        <v>9.8517270753414515E-2</v>
      </c>
      <c r="J181" s="793">
        <f t="shared" si="83"/>
        <v>1.6607197069861308</v>
      </c>
      <c r="K181" s="793">
        <f t="shared" si="83"/>
        <v>9.8517270753414515E-2</v>
      </c>
      <c r="L181" s="793">
        <f t="shared" si="83"/>
        <v>3.7447056031284212</v>
      </c>
      <c r="M181" s="793">
        <f t="shared" si="83"/>
        <v>1.8684632762480442</v>
      </c>
      <c r="N181" s="793">
        <f t="shared" si="83"/>
        <v>4.8131613996149616</v>
      </c>
      <c r="O181" s="793">
        <f t="shared" si="83"/>
        <v>1.6120113017170736</v>
      </c>
      <c r="P181" s="793">
        <f t="shared" si="83"/>
        <v>6.5314834818877436</v>
      </c>
      <c r="Q181" s="794">
        <f t="shared" si="83"/>
        <v>1.473916848221781</v>
      </c>
      <c r="R181" s="802">
        <f t="shared" si="78"/>
        <v>36.275693530518602</v>
      </c>
    </row>
    <row r="182" spans="1:18" ht="13.9" x14ac:dyDescent="0.25">
      <c r="A182" s="791">
        <v>2029</v>
      </c>
      <c r="B182" s="792">
        <f t="shared" si="74"/>
        <v>1.0199721353632354</v>
      </c>
      <c r="C182" s="793">
        <f t="shared" ref="C182:Q182" si="84">C16*C$31/100*C138</f>
        <v>1.7707849572278396</v>
      </c>
      <c r="D182" s="793">
        <f t="shared" si="84"/>
        <v>2.4389819068769691</v>
      </c>
      <c r="E182" s="793">
        <f t="shared" si="84"/>
        <v>1.8151732565519552</v>
      </c>
      <c r="F182" s="793">
        <f t="shared" si="84"/>
        <v>3.3980043362652603</v>
      </c>
      <c r="G182" s="793">
        <f t="shared" si="84"/>
        <v>1.8151732565519552</v>
      </c>
      <c r="H182" s="793">
        <f t="shared" si="84"/>
        <v>2.555763945225153</v>
      </c>
      <c r="I182" s="793">
        <f t="shared" si="84"/>
        <v>0.10164970236690947</v>
      </c>
      <c r="J182" s="793">
        <f t="shared" si="84"/>
        <v>1.7135235541850455</v>
      </c>
      <c r="K182" s="793">
        <f t="shared" si="84"/>
        <v>0.10164970236690947</v>
      </c>
      <c r="L182" s="793">
        <f t="shared" si="84"/>
        <v>3.8592877406976913</v>
      </c>
      <c r="M182" s="793">
        <f t="shared" si="84"/>
        <v>1.9518700601689047</v>
      </c>
      <c r="N182" s="793">
        <f t="shared" si="84"/>
        <v>5.028017274995098</v>
      </c>
      <c r="O182" s="793">
        <f t="shared" si="84"/>
        <v>1.6667497363320332</v>
      </c>
      <c r="P182" s="793">
        <f t="shared" si="84"/>
        <v>6.8312349990960337</v>
      </c>
      <c r="Q182" s="794">
        <f t="shared" si="84"/>
        <v>1.5401212007599199</v>
      </c>
      <c r="R182" s="802">
        <f t="shared" si="78"/>
        <v>37.60795776503091</v>
      </c>
    </row>
    <row r="183" spans="1:18" ht="13.9" x14ac:dyDescent="0.25">
      <c r="A183" s="791">
        <v>2030</v>
      </c>
      <c r="B183" s="792">
        <f t="shared" si="74"/>
        <v>1.0488983926069384</v>
      </c>
      <c r="C183" s="793">
        <f t="shared" ref="C183:Q183" si="85">C17*C$31/100*C139</f>
        <v>1.8210041538314903</v>
      </c>
      <c r="D183" s="793">
        <f t="shared" si="85"/>
        <v>2.5043076213565758</v>
      </c>
      <c r="E183" s="793">
        <f t="shared" si="85"/>
        <v>1.8719611546497723</v>
      </c>
      <c r="F183" s="793">
        <f t="shared" si="85"/>
        <v>3.5043112815043731</v>
      </c>
      <c r="G183" s="793">
        <f t="shared" si="85"/>
        <v>1.8719611546497723</v>
      </c>
      <c r="H183" s="793">
        <f t="shared" si="85"/>
        <v>2.6357213057468791</v>
      </c>
      <c r="I183" s="793">
        <f t="shared" si="85"/>
        <v>0.10482982466038722</v>
      </c>
      <c r="J183" s="793">
        <f t="shared" si="85"/>
        <v>1.7671313299893847</v>
      </c>
      <c r="K183" s="793">
        <f t="shared" si="85"/>
        <v>0.10482982466038722</v>
      </c>
      <c r="L183" s="793">
        <f t="shared" si="85"/>
        <v>3.9749341475424087</v>
      </c>
      <c r="M183" s="793">
        <f t="shared" si="85"/>
        <v>2.0411803137259503</v>
      </c>
      <c r="N183" s="793">
        <f t="shared" si="85"/>
        <v>5.258080488158047</v>
      </c>
      <c r="O183" s="793">
        <f t="shared" si="85"/>
        <v>1.7236752853697603</v>
      </c>
      <c r="P183" s="793">
        <f t="shared" si="85"/>
        <v>7.1553663287509188</v>
      </c>
      <c r="Q183" s="794">
        <f t="shared" si="85"/>
        <v>1.6115739849982123</v>
      </c>
      <c r="R183" s="802">
        <f t="shared" si="78"/>
        <v>38.999766592201262</v>
      </c>
    </row>
    <row r="184" spans="1:18" ht="13.9" x14ac:dyDescent="0.25">
      <c r="A184" s="791">
        <v>2031</v>
      </c>
      <c r="B184" s="792">
        <f t="shared" si="74"/>
        <v>1.0778639356423316</v>
      </c>
      <c r="C184" s="793">
        <f t="shared" ref="C184:Q184" si="86">C18*C$31/100*C140</f>
        <v>1.8712915549346034</v>
      </c>
      <c r="D184" s="793">
        <f t="shared" si="86"/>
        <v>2.569706589729289</v>
      </c>
      <c r="E184" s="793">
        <f t="shared" si="86"/>
        <v>1.9297266224689158</v>
      </c>
      <c r="F184" s="793">
        <f t="shared" si="86"/>
        <v>3.6124482372618103</v>
      </c>
      <c r="G184" s="793">
        <f t="shared" si="86"/>
        <v>1.9297266224689158</v>
      </c>
      <c r="H184" s="793">
        <f t="shared" si="86"/>
        <v>2.7170550844362333</v>
      </c>
      <c r="I184" s="793">
        <f t="shared" si="86"/>
        <v>0.10806469085825926</v>
      </c>
      <c r="J184" s="793">
        <f t="shared" si="86"/>
        <v>1.8216619316106566</v>
      </c>
      <c r="K184" s="793">
        <f t="shared" si="86"/>
        <v>0.10806469085825926</v>
      </c>
      <c r="L184" s="793">
        <f t="shared" si="86"/>
        <v>4.0918007682151858</v>
      </c>
      <c r="M184" s="793">
        <f t="shared" si="86"/>
        <v>2.1372806098048751</v>
      </c>
      <c r="N184" s="793">
        <f t="shared" si="86"/>
        <v>5.5056348508573576</v>
      </c>
      <c r="O184" s="793">
        <f t="shared" si="86"/>
        <v>1.7830822323664746</v>
      </c>
      <c r="P184" s="793">
        <f t="shared" si="86"/>
        <v>7.5068815257868762</v>
      </c>
      <c r="Q184" s="794">
        <f t="shared" si="86"/>
        <v>1.688921907189286</v>
      </c>
      <c r="R184" s="802">
        <f t="shared" si="78"/>
        <v>40.45921185448934</v>
      </c>
    </row>
    <row r="185" spans="1:18" ht="13.9" x14ac:dyDescent="0.25">
      <c r="A185" s="791">
        <v>2032</v>
      </c>
      <c r="B185" s="792">
        <f t="shared" si="74"/>
        <v>1.1068743043748426</v>
      </c>
      <c r="C185" s="793">
        <f t="shared" ref="C185:Q185" si="87">C19*C$31/100*C141</f>
        <v>1.9216567784285463</v>
      </c>
      <c r="D185" s="793">
        <f t="shared" si="87"/>
        <v>2.6351885636778993</v>
      </c>
      <c r="E185" s="793">
        <f t="shared" si="87"/>
        <v>1.9886099958581069</v>
      </c>
      <c r="F185" s="793">
        <f t="shared" si="87"/>
        <v>3.7226779122463762</v>
      </c>
      <c r="G185" s="793">
        <f t="shared" si="87"/>
        <v>1.9886099958581069</v>
      </c>
      <c r="H185" s="793">
        <f t="shared" si="87"/>
        <v>2.799962874168215</v>
      </c>
      <c r="I185" s="793">
        <f t="shared" si="87"/>
        <v>0.11136215976805397</v>
      </c>
      <c r="J185" s="793">
        <f t="shared" si="87"/>
        <v>1.8772478360900531</v>
      </c>
      <c r="K185" s="793">
        <f t="shared" si="87"/>
        <v>0.11136215976805397</v>
      </c>
      <c r="L185" s="793">
        <f t="shared" si="87"/>
        <v>4.2100611983394893</v>
      </c>
      <c r="M185" s="793">
        <f t="shared" si="87"/>
        <v>2.241160299350347</v>
      </c>
      <c r="N185" s="793">
        <f t="shared" si="87"/>
        <v>5.7732289311264937</v>
      </c>
      <c r="O185" s="793">
        <f t="shared" si="87"/>
        <v>1.8452955186480202</v>
      </c>
      <c r="P185" s="793">
        <f t="shared" si="87"/>
        <v>7.8890718657887273</v>
      </c>
      <c r="Q185" s="794">
        <f t="shared" si="87"/>
        <v>1.7728735058073883</v>
      </c>
      <c r="R185" s="802">
        <f t="shared" si="78"/>
        <v>41.995243899298721</v>
      </c>
    </row>
    <row r="186" spans="1:18" ht="13.9" x14ac:dyDescent="0.25">
      <c r="A186" s="791">
        <v>2033</v>
      </c>
      <c r="B186" s="792">
        <f t="shared" si="74"/>
        <v>1.135935642811805</v>
      </c>
      <c r="C186" s="793">
        <f t="shared" ref="C186:Q186" si="88">C20*C$31/100*C142</f>
        <v>1.9721104909927172</v>
      </c>
      <c r="D186" s="793">
        <f t="shared" si="88"/>
        <v>2.7007643002612713</v>
      </c>
      <c r="E186" s="793">
        <f t="shared" si="88"/>
        <v>2.0487671817521007</v>
      </c>
      <c r="F186" s="793">
        <f t="shared" si="88"/>
        <v>3.8352921642399318</v>
      </c>
      <c r="G186" s="793">
        <f t="shared" si="88"/>
        <v>2.0487671817521007</v>
      </c>
      <c r="H186" s="793">
        <f t="shared" si="88"/>
        <v>2.8846641919069569</v>
      </c>
      <c r="I186" s="793">
        <f t="shared" si="88"/>
        <v>0.1147309621781176</v>
      </c>
      <c r="J186" s="793">
        <f t="shared" si="88"/>
        <v>1.9340362195739829</v>
      </c>
      <c r="K186" s="793">
        <f t="shared" si="88"/>
        <v>0.1147309621781176</v>
      </c>
      <c r="L186" s="793">
        <f t="shared" si="88"/>
        <v>4.3299081267231969</v>
      </c>
      <c r="M186" s="793">
        <f t="shared" si="88"/>
        <v>2.3539201059966866</v>
      </c>
      <c r="N186" s="793">
        <f t="shared" si="88"/>
        <v>6.0636981930474638</v>
      </c>
      <c r="O186" s="793">
        <f t="shared" si="88"/>
        <v>1.9106730537422056</v>
      </c>
      <c r="P186" s="793">
        <f t="shared" si="88"/>
        <v>8.3055357517869943</v>
      </c>
      <c r="Q186" s="794">
        <f t="shared" si="88"/>
        <v>1.8642034370389295</v>
      </c>
      <c r="R186" s="802">
        <f t="shared" si="78"/>
        <v>43.617737965982577</v>
      </c>
    </row>
    <row r="187" spans="1:18" ht="13.9" x14ac:dyDescent="0.25">
      <c r="A187" s="791">
        <v>2034</v>
      </c>
      <c r="B187" s="792">
        <f t="shared" si="74"/>
        <v>1.1650547466595083</v>
      </c>
      <c r="C187" s="793">
        <f t="shared" ref="C187:Q187" si="89">C21*C$31/100*C143</f>
        <v>2.0226644907283129</v>
      </c>
      <c r="D187" s="793">
        <f t="shared" si="89"/>
        <v>2.7664456369149897</v>
      </c>
      <c r="E187" s="793">
        <f t="shared" si="89"/>
        <v>2.1103709059306741</v>
      </c>
      <c r="F187" s="793">
        <f t="shared" si="89"/>
        <v>3.9506143359022214</v>
      </c>
      <c r="G187" s="793">
        <f t="shared" si="89"/>
        <v>2.1103709059306741</v>
      </c>
      <c r="H187" s="793">
        <f t="shared" si="89"/>
        <v>2.9714022355503888</v>
      </c>
      <c r="I187" s="793">
        <f t="shared" si="89"/>
        <v>0.1181807707321177</v>
      </c>
      <c r="J187" s="793">
        <f t="shared" si="89"/>
        <v>1.9921901351985558</v>
      </c>
      <c r="K187" s="793">
        <f t="shared" si="89"/>
        <v>0.1181807707321177</v>
      </c>
      <c r="L187" s="793">
        <f t="shared" si="89"/>
        <v>4.4515548523432269</v>
      </c>
      <c r="M187" s="793">
        <f t="shared" si="89"/>
        <v>2.4767811771227883</v>
      </c>
      <c r="N187" s="793">
        <f t="shared" si="89"/>
        <v>6.3801883122683014</v>
      </c>
      <c r="O187" s="793">
        <f t="shared" si="89"/>
        <v>1.9796081366632816</v>
      </c>
      <c r="P187" s="793">
        <f t="shared" si="89"/>
        <v>8.7601995013577163</v>
      </c>
      <c r="Q187" s="794">
        <f t="shared" si="89"/>
        <v>1.9637569497830196</v>
      </c>
      <c r="R187" s="802">
        <f t="shared" si="78"/>
        <v>45.337563863817891</v>
      </c>
    </row>
    <row r="188" spans="1:18" ht="13.9" x14ac:dyDescent="0.25">
      <c r="A188" s="791">
        <v>2035</v>
      </c>
      <c r="B188" s="792">
        <f t="shared" si="74"/>
        <v>1.1942391133055754</v>
      </c>
      <c r="C188" s="793">
        <f t="shared" ref="C188:Q188" si="90">C22*C$31/100*C144</f>
        <v>2.0733317939332907</v>
      </c>
      <c r="D188" s="793">
        <f t="shared" si="90"/>
        <v>2.8322455700156612</v>
      </c>
      <c r="E188" s="793">
        <f t="shared" si="90"/>
        <v>2.1736120243473591</v>
      </c>
      <c r="F188" s="793">
        <f t="shared" si="90"/>
        <v>4.0690017095782558</v>
      </c>
      <c r="G188" s="793">
        <f t="shared" si="90"/>
        <v>2.1736120243473591</v>
      </c>
      <c r="H188" s="793">
        <f t="shared" si="90"/>
        <v>3.0604457302810815</v>
      </c>
      <c r="I188" s="793">
        <f t="shared" si="90"/>
        <v>0.12172227336345208</v>
      </c>
      <c r="J188" s="793">
        <f t="shared" si="90"/>
        <v>2.0518897509839067</v>
      </c>
      <c r="K188" s="793">
        <f t="shared" si="90"/>
        <v>0.12172227336345208</v>
      </c>
      <c r="L188" s="793">
        <f t="shared" si="90"/>
        <v>4.5752368779759447</v>
      </c>
      <c r="M188" s="793">
        <f t="shared" si="90"/>
        <v>2.611094602391359</v>
      </c>
      <c r="N188" s="793">
        <f t="shared" si="90"/>
        <v>6.7261796957601394</v>
      </c>
      <c r="O188" s="793">
        <f t="shared" si="90"/>
        <v>2.0525319905025192</v>
      </c>
      <c r="P188" s="793">
        <f t="shared" si="90"/>
        <v>9.2573390318688062</v>
      </c>
      <c r="Q188" s="794">
        <f t="shared" si="90"/>
        <v>2.0724545540029795</v>
      </c>
      <c r="R188" s="802">
        <f t="shared" si="78"/>
        <v>47.16665901602115</v>
      </c>
    </row>
    <row r="189" spans="1:18" ht="13.9" x14ac:dyDescent="0.25">
      <c r="A189" s="791">
        <v>2036</v>
      </c>
      <c r="B189" s="792">
        <f t="shared" si="74"/>
        <v>1.2234969942412983</v>
      </c>
      <c r="C189" s="793">
        <f t="shared" ref="C189:Q189" si="91">C23*C$31/100*C145</f>
        <v>2.1241267261133654</v>
      </c>
      <c r="D189" s="793">
        <f t="shared" si="91"/>
        <v>2.8981783370863226</v>
      </c>
      <c r="E189" s="793">
        <f t="shared" si="91"/>
        <v>2.238700899507295</v>
      </c>
      <c r="F189" s="793">
        <f t="shared" si="91"/>
        <v>4.1908480838776567</v>
      </c>
      <c r="G189" s="793">
        <f t="shared" si="91"/>
        <v>2.238700899507295</v>
      </c>
      <c r="H189" s="793">
        <f t="shared" si="91"/>
        <v>3.1520908665062715</v>
      </c>
      <c r="I189" s="793">
        <f t="shared" si="91"/>
        <v>0.12536725037240851</v>
      </c>
      <c r="J189" s="793">
        <f t="shared" si="91"/>
        <v>2.1133336491348862</v>
      </c>
      <c r="K189" s="793">
        <f t="shared" si="91"/>
        <v>0.12536725037240851</v>
      </c>
      <c r="L189" s="793">
        <f t="shared" si="91"/>
        <v>4.7012135822426728</v>
      </c>
      <c r="M189" s="793">
        <f t="shared" si="91"/>
        <v>2.7583514107979026</v>
      </c>
      <c r="N189" s="793">
        <f t="shared" si="91"/>
        <v>7.1055132342153957</v>
      </c>
      <c r="O189" s="793">
        <f t="shared" si="91"/>
        <v>2.1299164127519337</v>
      </c>
      <c r="P189" s="793">
        <f t="shared" si="91"/>
        <v>9.8016024616680149</v>
      </c>
      <c r="Q189" s="794">
        <f t="shared" si="91"/>
        <v>2.1912968862597264</v>
      </c>
      <c r="R189" s="802">
        <f t="shared" si="78"/>
        <v>49.118104944654853</v>
      </c>
    </row>
    <row r="190" spans="1:18" ht="13.9" x14ac:dyDescent="0.25">
      <c r="A190" s="791">
        <v>2037</v>
      </c>
      <c r="B190" s="792">
        <f t="shared" si="74"/>
        <v>1.2528374499783901</v>
      </c>
      <c r="C190" s="793">
        <f t="shared" ref="C190:Q190" si="92">C24*C$31/100*C146</f>
        <v>2.1750650173235946</v>
      </c>
      <c r="D190" s="793">
        <f t="shared" si="92"/>
        <v>2.964259502720247</v>
      </c>
      <c r="E190" s="793">
        <f t="shared" si="92"/>
        <v>2.3058688433691628</v>
      </c>
      <c r="F190" s="793">
        <f t="shared" si="92"/>
        <v>4.3165864747870728</v>
      </c>
      <c r="G190" s="793">
        <f t="shared" si="92"/>
        <v>2.3058688433691628</v>
      </c>
      <c r="H190" s="793">
        <f t="shared" si="92"/>
        <v>3.2466633314637812</v>
      </c>
      <c r="I190" s="793">
        <f t="shared" si="92"/>
        <v>0.12912865522867309</v>
      </c>
      <c r="J190" s="793">
        <f t="shared" si="92"/>
        <v>2.17674018814049</v>
      </c>
      <c r="K190" s="793">
        <f t="shared" si="92"/>
        <v>0.12912865522867309</v>
      </c>
      <c r="L190" s="793">
        <f t="shared" si="92"/>
        <v>4.8297699718343061</v>
      </c>
      <c r="M190" s="793">
        <f t="shared" si="92"/>
        <v>2.9201930572213639</v>
      </c>
      <c r="N190" s="793">
        <f t="shared" si="92"/>
        <v>7.5224173154022322</v>
      </c>
      <c r="O190" s="793">
        <f t="shared" si="92"/>
        <v>2.2122765437814667</v>
      </c>
      <c r="P190" s="793">
        <f t="shared" si="92"/>
        <v>10.398033644962043</v>
      </c>
      <c r="Q190" s="794">
        <f t="shared" si="92"/>
        <v>2.3213697762481136</v>
      </c>
      <c r="R190" s="802">
        <f t="shared" si="78"/>
        <v>51.206207271058766</v>
      </c>
    </row>
    <row r="191" spans="1:18" ht="13.9" x14ac:dyDescent="0.25">
      <c r="A191" s="791">
        <v>2038</v>
      </c>
      <c r="B191" s="792">
        <f t="shared" si="74"/>
        <v>1.2822704075144673</v>
      </c>
      <c r="C191" s="793">
        <f t="shared" ref="C191:Q191" si="93">C25*C$31/100*C147</f>
        <v>2.2261639019348394</v>
      </c>
      <c r="D191" s="793">
        <f t="shared" si="93"/>
        <v>3.030506048300162</v>
      </c>
      <c r="E191" s="793">
        <f t="shared" si="93"/>
        <v>2.375369628241824</v>
      </c>
      <c r="F191" s="793">
        <f t="shared" si="93"/>
        <v>4.4466919440686938</v>
      </c>
      <c r="G191" s="793">
        <f t="shared" si="93"/>
        <v>2.375369628241824</v>
      </c>
      <c r="H191" s="793">
        <f t="shared" si="93"/>
        <v>3.3445204365644878</v>
      </c>
      <c r="I191" s="793">
        <f t="shared" si="93"/>
        <v>0.13302069918154211</v>
      </c>
      <c r="J191" s="793">
        <f t="shared" si="93"/>
        <v>2.2423489290602814</v>
      </c>
      <c r="K191" s="793">
        <f t="shared" si="93"/>
        <v>0.13302069918154211</v>
      </c>
      <c r="L191" s="793">
        <f t="shared" si="93"/>
        <v>4.961218515673937</v>
      </c>
      <c r="M191" s="793">
        <f t="shared" si="93"/>
        <v>3.0984224094356745</v>
      </c>
      <c r="N191" s="793">
        <f t="shared" si="93"/>
        <v>7.9815361267062954</v>
      </c>
      <c r="O191" s="793">
        <f t="shared" si="93"/>
        <v>2.3001737558833999</v>
      </c>
      <c r="P191" s="793">
        <f t="shared" si="93"/>
        <v>11.052096658091601</v>
      </c>
      <c r="Q191" s="794">
        <f t="shared" si="93"/>
        <v>2.4638495181476543</v>
      </c>
      <c r="R191" s="802">
        <f t="shared" si="78"/>
        <v>53.446579306228223</v>
      </c>
    </row>
    <row r="192" spans="1:18" ht="13.9" x14ac:dyDescent="0.25">
      <c r="A192" s="791">
        <v>2039</v>
      </c>
      <c r="B192" s="792">
        <f t="shared" si="74"/>
        <v>1.311806720401417</v>
      </c>
      <c r="C192" s="793">
        <f t="shared" ref="C192:Q192" si="94">C26*C$31/100*C148</f>
        <v>2.2774422229191269</v>
      </c>
      <c r="D192" s="793">
        <f t="shared" si="94"/>
        <v>3.0969364655897613</v>
      </c>
      <c r="E192" s="793">
        <f t="shared" si="94"/>
        <v>2.4474810671420868</v>
      </c>
      <c r="F192" s="793">
        <f t="shared" si="94"/>
        <v>4.5816845576899867</v>
      </c>
      <c r="G192" s="793">
        <f t="shared" si="94"/>
        <v>2.4474810671420868</v>
      </c>
      <c r="H192" s="793">
        <f t="shared" si="94"/>
        <v>3.4460533425360587</v>
      </c>
      <c r="I192" s="793">
        <f t="shared" si="94"/>
        <v>0.13705893975995684</v>
      </c>
      <c r="J192" s="793">
        <f t="shared" si="94"/>
        <v>2.3104221273821302</v>
      </c>
      <c r="K192" s="793">
        <f t="shared" si="94"/>
        <v>0.13705893975995684</v>
      </c>
      <c r="L192" s="793">
        <f t="shared" si="94"/>
        <v>5.095901062771401</v>
      </c>
      <c r="M192" s="793">
        <f t="shared" si="94"/>
        <v>3.2950152465097569</v>
      </c>
      <c r="N192" s="793">
        <f t="shared" si="94"/>
        <v>8.4879592750091319</v>
      </c>
      <c r="O192" s="793">
        <f t="shared" si="94"/>
        <v>2.3942186652913646</v>
      </c>
      <c r="P192" s="793">
        <f t="shared" si="94"/>
        <v>11.769701254863641</v>
      </c>
      <c r="Q192" s="794">
        <f t="shared" si="94"/>
        <v>2.6200083505897385</v>
      </c>
      <c r="R192" s="802">
        <f t="shared" si="78"/>
        <v>55.856229305357587</v>
      </c>
    </row>
    <row r="193" spans="1:18" ht="13.9" x14ac:dyDescent="0.25">
      <c r="A193" s="791">
        <v>2040</v>
      </c>
      <c r="B193" s="792">
        <f t="shared" si="74"/>
        <v>1.3414582314706549</v>
      </c>
      <c r="C193" s="793">
        <f t="shared" ref="C193:Q193" si="95">C27*C$31/100*C149</f>
        <v>2.328920540747665</v>
      </c>
      <c r="D193" s="793">
        <f t="shared" si="95"/>
        <v>3.1635708542741097</v>
      </c>
      <c r="E193" s="793">
        <f t="shared" si="95"/>
        <v>2.5225066650759325</v>
      </c>
      <c r="F193" s="793">
        <f t="shared" si="95"/>
        <v>4.7221324770221456</v>
      </c>
      <c r="G193" s="793">
        <f t="shared" si="95"/>
        <v>2.5225066650759325</v>
      </c>
      <c r="H193" s="793">
        <f t="shared" si="95"/>
        <v>3.5516893844269126</v>
      </c>
      <c r="I193" s="793">
        <f t="shared" si="95"/>
        <v>0.1412603732442522</v>
      </c>
      <c r="J193" s="793">
        <f t="shared" si="95"/>
        <v>2.3812462918316801</v>
      </c>
      <c r="K193" s="793">
        <f t="shared" si="95"/>
        <v>0.1412603732442522</v>
      </c>
      <c r="L193" s="793">
        <f t="shared" si="95"/>
        <v>5.2341908455187607</v>
      </c>
      <c r="M193" s="793">
        <f t="shared" si="95"/>
        <v>3.5121322794926688</v>
      </c>
      <c r="N193" s="793">
        <f t="shared" si="95"/>
        <v>9.0472527519731152</v>
      </c>
      <c r="O193" s="793">
        <f t="shared" si="95"/>
        <v>2.495074269575102</v>
      </c>
      <c r="P193" s="793">
        <f t="shared" si="95"/>
        <v>12.55722930855965</v>
      </c>
      <c r="Q193" s="794">
        <f t="shared" si="95"/>
        <v>2.7912201490342454</v>
      </c>
      <c r="R193" s="802">
        <f t="shared" si="78"/>
        <v>58.453651460567066</v>
      </c>
    </row>
    <row r="194" spans="1:18" ht="14.45" thickBot="1" x14ac:dyDescent="0.3">
      <c r="A194" s="795">
        <v>2041</v>
      </c>
      <c r="B194" s="796">
        <f t="shared" si="74"/>
        <v>1.3712378382691361</v>
      </c>
      <c r="C194" s="797">
        <f t="shared" ref="C194:Q194" si="96">C28*C$31/100*C150</f>
        <v>2.3806212469950281</v>
      </c>
      <c r="D194" s="797">
        <f t="shared" si="96"/>
        <v>3.2304310235254157</v>
      </c>
      <c r="E194" s="797">
        <f t="shared" si="96"/>
        <v>2.6007773427015413</v>
      </c>
      <c r="F194" s="797">
        <f t="shared" si="96"/>
        <v>4.8686551855372855</v>
      </c>
      <c r="G194" s="797">
        <f t="shared" si="96"/>
        <v>2.6007773427015413</v>
      </c>
      <c r="H194" s="797">
        <f t="shared" si="96"/>
        <v>3.66189449852377</v>
      </c>
      <c r="I194" s="797">
        <f t="shared" si="96"/>
        <v>0.14564353119128629</v>
      </c>
      <c r="J194" s="797">
        <f t="shared" si="96"/>
        <v>2.455133811510255</v>
      </c>
      <c r="K194" s="797">
        <f t="shared" si="96"/>
        <v>0.14564353119128629</v>
      </c>
      <c r="L194" s="797">
        <f t="shared" si="96"/>
        <v>5.3764945701710669</v>
      </c>
      <c r="M194" s="797">
        <f t="shared" si="96"/>
        <v>3.7521317052505121</v>
      </c>
      <c r="N194" s="797">
        <f t="shared" si="96"/>
        <v>9.665491272725319</v>
      </c>
      <c r="O194" s="797">
        <f t="shared" si="96"/>
        <v>2.6034592128060368</v>
      </c>
      <c r="P194" s="797">
        <f t="shared" si="96"/>
        <v>13.421562258196904</v>
      </c>
      <c r="Q194" s="798">
        <f t="shared" si="96"/>
        <v>2.9789663343395252</v>
      </c>
      <c r="R194" s="804">
        <f t="shared" si="78"/>
        <v>61.258920705635909</v>
      </c>
    </row>
  </sheetData>
  <mergeCells count="13">
    <mergeCell ref="A174:Q174"/>
    <mergeCell ref="A1:Q1"/>
    <mergeCell ref="A8:Q8"/>
    <mergeCell ref="A30:Q30"/>
    <mergeCell ref="A33:Q33"/>
    <mergeCell ref="A55:Q55"/>
    <mergeCell ref="A58:Q58"/>
    <mergeCell ref="A80:B80"/>
    <mergeCell ref="A84:B84"/>
    <mergeCell ref="A86:Q86"/>
    <mergeCell ref="A108:Q108"/>
    <mergeCell ref="A130:Q130"/>
    <mergeCell ref="A152:Q15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499984740745262"/>
  </sheetPr>
  <dimension ref="B2:AI88"/>
  <sheetViews>
    <sheetView workbookViewId="0">
      <selection activeCell="H12" sqref="H12"/>
    </sheetView>
  </sheetViews>
  <sheetFormatPr defaultRowHeight="15" x14ac:dyDescent="0.25"/>
  <cols>
    <col min="2" max="2" width="33.85546875" customWidth="1"/>
    <col min="3" max="3" width="17.42578125" customWidth="1"/>
    <col min="4" max="4" width="19.85546875" customWidth="1"/>
    <col min="5" max="6" width="17.7109375" customWidth="1"/>
    <col min="7" max="7" width="14.85546875" customWidth="1"/>
    <col min="8" max="8" width="20.140625" customWidth="1"/>
    <col min="9" max="9" width="17.7109375" customWidth="1"/>
    <col min="10" max="10" width="14.7109375" customWidth="1"/>
    <col min="11" max="11" width="12.42578125" customWidth="1"/>
  </cols>
  <sheetData>
    <row r="2" spans="2:35" ht="14.45" x14ac:dyDescent="0.3">
      <c r="B2" s="43" t="s">
        <v>61</v>
      </c>
      <c r="C2" s="44"/>
      <c r="D2" s="45"/>
      <c r="F2" s="77" t="s">
        <v>114</v>
      </c>
      <c r="G2" s="78"/>
      <c r="H2" s="78"/>
      <c r="I2" s="78"/>
      <c r="J2" s="79"/>
      <c r="K2" s="78"/>
      <c r="L2" s="78"/>
      <c r="M2" s="78"/>
      <c r="N2" s="78"/>
      <c r="O2" s="78"/>
      <c r="P2" s="78"/>
      <c r="Q2" s="78"/>
      <c r="R2" s="78"/>
      <c r="S2" s="78"/>
    </row>
    <row r="3" spans="2:35" ht="27.6" x14ac:dyDescent="0.3">
      <c r="B3" s="43" t="s">
        <v>62</v>
      </c>
      <c r="C3" s="54" t="s">
        <v>63</v>
      </c>
      <c r="D3" s="56" t="s">
        <v>132</v>
      </c>
      <c r="F3" s="77" t="s">
        <v>115</v>
      </c>
      <c r="G3" s="80"/>
      <c r="H3" s="81"/>
      <c r="I3" s="51"/>
      <c r="J3" s="82"/>
      <c r="K3" s="51"/>
      <c r="L3" s="51"/>
      <c r="M3" s="51"/>
      <c r="N3" s="51"/>
      <c r="O3" s="51"/>
      <c r="P3" s="51"/>
      <c r="Q3" s="51"/>
      <c r="R3" s="51"/>
      <c r="S3" s="51"/>
    </row>
    <row r="4" spans="2:35" thickBot="1" x14ac:dyDescent="0.35">
      <c r="B4" s="49" t="s">
        <v>64</v>
      </c>
      <c r="C4" s="55" t="s">
        <v>65</v>
      </c>
      <c r="D4" s="57" t="s">
        <v>65</v>
      </c>
      <c r="F4" s="84"/>
      <c r="G4" s="84"/>
      <c r="H4" s="84"/>
      <c r="I4" s="87">
        <v>2015</v>
      </c>
      <c r="J4" s="87">
        <v>2016</v>
      </c>
      <c r="K4" s="87">
        <v>2017</v>
      </c>
      <c r="L4" s="87">
        <v>2018</v>
      </c>
      <c r="M4" s="87">
        <v>2019</v>
      </c>
      <c r="N4" s="87">
        <v>2020</v>
      </c>
      <c r="O4" s="87">
        <v>2021</v>
      </c>
      <c r="P4" s="87">
        <v>2022</v>
      </c>
      <c r="Q4" s="87">
        <v>2023</v>
      </c>
      <c r="R4" s="87">
        <v>2024</v>
      </c>
      <c r="S4" s="87">
        <v>2025</v>
      </c>
      <c r="T4" s="87">
        <v>2026</v>
      </c>
      <c r="U4" s="87">
        <v>2027</v>
      </c>
      <c r="V4" s="87">
        <v>2028</v>
      </c>
      <c r="W4" s="87">
        <v>2029</v>
      </c>
      <c r="X4" s="87">
        <v>2030</v>
      </c>
      <c r="Y4" s="87">
        <v>2031</v>
      </c>
      <c r="Z4" s="87">
        <v>2032</v>
      </c>
      <c r="AA4" s="87">
        <v>2033</v>
      </c>
      <c r="AB4" s="87">
        <v>2034</v>
      </c>
      <c r="AC4" s="87">
        <v>2035</v>
      </c>
      <c r="AD4" s="87">
        <v>2036</v>
      </c>
      <c r="AE4" s="87">
        <v>2037</v>
      </c>
      <c r="AF4" s="87">
        <v>2038</v>
      </c>
      <c r="AG4" s="87">
        <v>2039</v>
      </c>
      <c r="AH4" s="87">
        <v>2040</v>
      </c>
    </row>
    <row r="5" spans="2:35" thickBot="1" x14ac:dyDescent="0.35">
      <c r="B5" s="49" t="s">
        <v>66</v>
      </c>
      <c r="C5" s="72">
        <v>1999</v>
      </c>
      <c r="D5" s="89">
        <v>2032</v>
      </c>
      <c r="F5" s="85" t="s">
        <v>133</v>
      </c>
      <c r="G5" s="104"/>
      <c r="H5" s="86"/>
      <c r="I5" s="353">
        <v>41</v>
      </c>
      <c r="J5" s="353">
        <v>43</v>
      </c>
      <c r="K5" s="353">
        <v>44</v>
      </c>
      <c r="L5" s="353">
        <v>45</v>
      </c>
      <c r="M5" s="353">
        <v>46</v>
      </c>
      <c r="N5" s="353">
        <v>47</v>
      </c>
      <c r="O5" s="353">
        <v>47</v>
      </c>
      <c r="P5" s="353">
        <v>48</v>
      </c>
      <c r="Q5" s="353">
        <v>50</v>
      </c>
      <c r="R5" s="353">
        <v>51</v>
      </c>
      <c r="S5" s="353">
        <v>52</v>
      </c>
      <c r="T5" s="353">
        <v>53</v>
      </c>
      <c r="U5" s="353">
        <v>54</v>
      </c>
      <c r="V5" s="353">
        <v>55</v>
      </c>
      <c r="W5" s="353">
        <v>55</v>
      </c>
      <c r="X5" s="353">
        <v>56</v>
      </c>
      <c r="Y5" s="353">
        <v>58</v>
      </c>
      <c r="Z5" s="353">
        <v>59</v>
      </c>
      <c r="AA5" s="353">
        <v>60</v>
      </c>
      <c r="AB5" s="353">
        <v>61</v>
      </c>
      <c r="AC5" s="353">
        <v>62</v>
      </c>
      <c r="AD5" s="353">
        <v>63</v>
      </c>
      <c r="AE5" s="353">
        <v>64</v>
      </c>
      <c r="AF5" s="353">
        <v>65</v>
      </c>
      <c r="AG5" s="353">
        <v>67</v>
      </c>
      <c r="AH5" s="353">
        <v>68</v>
      </c>
      <c r="AI5" s="109"/>
    </row>
    <row r="6" spans="2:35" thickBot="1" x14ac:dyDescent="0.35">
      <c r="B6" s="49" t="s">
        <v>67</v>
      </c>
      <c r="C6" s="72">
        <v>7877</v>
      </c>
      <c r="D6" s="89">
        <v>8010</v>
      </c>
      <c r="F6" s="83" t="s">
        <v>134</v>
      </c>
      <c r="G6" s="105"/>
      <c r="H6" s="106"/>
      <c r="I6" s="107"/>
      <c r="J6" s="107"/>
      <c r="K6" s="108"/>
      <c r="L6" s="108"/>
      <c r="M6" s="108"/>
      <c r="N6" s="108"/>
      <c r="O6" s="108"/>
      <c r="P6" s="107"/>
      <c r="Q6" s="107"/>
      <c r="R6" s="107"/>
      <c r="S6" s="107"/>
    </row>
    <row r="7" spans="2:35" thickBot="1" x14ac:dyDescent="0.35">
      <c r="B7" s="49" t="s">
        <v>68</v>
      </c>
      <c r="C7" s="72">
        <v>360383</v>
      </c>
      <c r="D7" s="89">
        <v>366414</v>
      </c>
    </row>
    <row r="8" spans="2:35" thickBot="1" x14ac:dyDescent="0.35">
      <c r="B8" s="50" t="s">
        <v>104</v>
      </c>
      <c r="C8" s="73">
        <v>46561</v>
      </c>
      <c r="D8" s="90">
        <v>47341</v>
      </c>
    </row>
    <row r="9" spans="2:35" ht="14.45" x14ac:dyDescent="0.3">
      <c r="B9" s="46" t="s">
        <v>69</v>
      </c>
      <c r="C9" s="51"/>
      <c r="D9" s="47"/>
    </row>
    <row r="10" spans="2:35" ht="14.45" x14ac:dyDescent="0.3">
      <c r="B10" s="52" t="s">
        <v>70</v>
      </c>
      <c r="C10" s="53"/>
      <c r="D10" s="48"/>
    </row>
    <row r="11" spans="2:35" ht="14.45" customHeight="1" x14ac:dyDescent="0.3"/>
    <row r="12" spans="2:35" thickBot="1" x14ac:dyDescent="0.35"/>
    <row r="13" spans="2:35" thickBot="1" x14ac:dyDescent="0.35">
      <c r="B13" s="38" t="s">
        <v>71</v>
      </c>
      <c r="C13" s="351">
        <v>8887</v>
      </c>
      <c r="D13" s="296" t="s">
        <v>72</v>
      </c>
      <c r="E13" t="s">
        <v>74</v>
      </c>
    </row>
    <row r="14" spans="2:35" thickBot="1" x14ac:dyDescent="0.35">
      <c r="B14" s="38" t="s">
        <v>73</v>
      </c>
      <c r="C14" s="352">
        <v>10180</v>
      </c>
      <c r="D14" s="296" t="s">
        <v>72</v>
      </c>
      <c r="E14" t="s">
        <v>74</v>
      </c>
    </row>
    <row r="17" spans="2:15" ht="14.45" x14ac:dyDescent="0.3">
      <c r="B17" s="8"/>
      <c r="C17" s="868" t="s">
        <v>59</v>
      </c>
      <c r="D17" s="868"/>
      <c r="E17" s="868" t="s">
        <v>77</v>
      </c>
      <c r="F17" s="868"/>
      <c r="G17" s="868" t="s">
        <v>92</v>
      </c>
      <c r="H17" s="868"/>
      <c r="I17" s="868"/>
    </row>
    <row r="18" spans="2:15" ht="43.9" thickBot="1" x14ac:dyDescent="0.35">
      <c r="B18" s="75" t="s">
        <v>75</v>
      </c>
      <c r="C18" s="71" t="s">
        <v>76</v>
      </c>
      <c r="D18" s="71" t="s">
        <v>86</v>
      </c>
      <c r="E18" s="71" t="s">
        <v>76</v>
      </c>
      <c r="F18" s="71" t="s">
        <v>86</v>
      </c>
      <c r="G18" s="71" t="s">
        <v>91</v>
      </c>
      <c r="H18" s="354" t="s">
        <v>86</v>
      </c>
      <c r="I18" s="360" t="s">
        <v>307</v>
      </c>
      <c r="K18" s="867" t="s">
        <v>298</v>
      </c>
      <c r="L18" s="867"/>
      <c r="M18" s="867"/>
      <c r="N18" s="867"/>
      <c r="O18" s="3"/>
    </row>
    <row r="19" spans="2:15" thickBot="1" x14ac:dyDescent="0.35">
      <c r="B19" s="366" t="s">
        <v>78</v>
      </c>
      <c r="C19" s="359">
        <v>1.034</v>
      </c>
      <c r="D19" s="367">
        <f>C19/$C$27</f>
        <v>24.921667871776332</v>
      </c>
      <c r="E19" s="359">
        <v>1.224</v>
      </c>
      <c r="F19" s="368">
        <f>E19/$C$27</f>
        <v>29.501084598698483</v>
      </c>
      <c r="G19" s="369">
        <f>(C19+E19)/2</f>
        <v>1.129</v>
      </c>
      <c r="H19" s="370">
        <f>(D19+F19)/2</f>
        <v>27.21137623523741</v>
      </c>
      <c r="I19" s="371">
        <f>G19*$N$22</f>
        <v>54.530699999999996</v>
      </c>
      <c r="K19" s="5"/>
      <c r="L19" s="345" t="s">
        <v>299</v>
      </c>
      <c r="M19" s="345" t="s">
        <v>296</v>
      </c>
      <c r="N19" s="345" t="s">
        <v>60</v>
      </c>
    </row>
    <row r="20" spans="2:15" ht="14.45" x14ac:dyDescent="0.3">
      <c r="B20" s="361" t="s">
        <v>79</v>
      </c>
      <c r="C20" s="362">
        <v>1.077</v>
      </c>
      <c r="D20" s="147">
        <f t="shared" ref="D20:F26" si="0">C20/$C$27</f>
        <v>25.958062183658711</v>
      </c>
      <c r="E20" s="362">
        <v>1.2889999999999999</v>
      </c>
      <c r="F20" s="363">
        <f t="shared" si="0"/>
        <v>31.067727163171849</v>
      </c>
      <c r="G20" s="364">
        <f t="shared" ref="G20:G26" si="1">(C20+E20)/2</f>
        <v>1.1829999999999998</v>
      </c>
      <c r="H20" s="292">
        <f t="shared" ref="H20:H26" si="2">(D20+F20)/2</f>
        <v>28.512894673415282</v>
      </c>
      <c r="I20" s="365">
        <f t="shared" ref="I20:I26" si="3">G20*$N$22</f>
        <v>57.138899999999985</v>
      </c>
      <c r="K20" s="5" t="s">
        <v>300</v>
      </c>
      <c r="L20" s="345">
        <v>21.2</v>
      </c>
      <c r="M20" s="345">
        <v>48.3</v>
      </c>
      <c r="N20" s="345"/>
      <c r="O20" t="s">
        <v>301</v>
      </c>
    </row>
    <row r="21" spans="2:15" thickBot="1" x14ac:dyDescent="0.35">
      <c r="B21" s="372" t="s">
        <v>80</v>
      </c>
      <c r="C21" s="373">
        <v>9.4</v>
      </c>
      <c r="D21" s="117">
        <f t="shared" si="0"/>
        <v>226.56061701614848</v>
      </c>
      <c r="E21" s="373">
        <v>11.84</v>
      </c>
      <c r="F21" s="374">
        <f t="shared" si="0"/>
        <v>285.36996866714873</v>
      </c>
      <c r="G21" s="375">
        <f t="shared" si="1"/>
        <v>10.620000000000001</v>
      </c>
      <c r="H21" s="293">
        <f t="shared" si="2"/>
        <v>255.96529284164859</v>
      </c>
      <c r="I21" s="376">
        <f t="shared" si="3"/>
        <v>512.94600000000003</v>
      </c>
      <c r="K21" s="5" t="s">
        <v>302</v>
      </c>
      <c r="L21" s="345">
        <v>0</v>
      </c>
      <c r="M21" s="345">
        <v>1</v>
      </c>
      <c r="N21" s="345">
        <v>1</v>
      </c>
      <c r="O21" t="s">
        <v>7</v>
      </c>
    </row>
    <row r="22" spans="2:15" thickBot="1" x14ac:dyDescent="0.35">
      <c r="B22" s="366" t="s">
        <v>81</v>
      </c>
      <c r="C22" s="381">
        <v>0.69299999999999995</v>
      </c>
      <c r="D22" s="382">
        <f t="shared" si="0"/>
        <v>16.70281995661605</v>
      </c>
      <c r="E22" s="381">
        <v>0.95</v>
      </c>
      <c r="F22" s="383">
        <f t="shared" si="0"/>
        <v>22.897083634610748</v>
      </c>
      <c r="G22" s="369">
        <f t="shared" si="1"/>
        <v>0.8214999999999999</v>
      </c>
      <c r="H22" s="370">
        <f t="shared" si="2"/>
        <v>19.799951795613399</v>
      </c>
      <c r="I22" s="371">
        <f t="shared" si="3"/>
        <v>39.678449999999991</v>
      </c>
      <c r="K22" s="8" t="s">
        <v>303</v>
      </c>
      <c r="L22" s="345"/>
      <c r="M22" s="345"/>
      <c r="N22" s="348">
        <f>(L20*L21+M20*M21)/N21</f>
        <v>48.3</v>
      </c>
    </row>
    <row r="23" spans="2:15" ht="14.45" x14ac:dyDescent="0.3">
      <c r="B23" s="361" t="s">
        <v>82</v>
      </c>
      <c r="C23" s="362">
        <v>4.4000000000000003E-3</v>
      </c>
      <c r="D23" s="377">
        <f t="shared" si="0"/>
        <v>0.10604965051819716</v>
      </c>
      <c r="E23" s="362">
        <v>4.8999999999999998E-3</v>
      </c>
      <c r="F23" s="378">
        <f t="shared" si="0"/>
        <v>0.11810074716799229</v>
      </c>
      <c r="G23" s="379">
        <f t="shared" si="1"/>
        <v>4.6499999999999996E-3</v>
      </c>
      <c r="H23" s="292">
        <f t="shared" si="2"/>
        <v>0.11207519884309472</v>
      </c>
      <c r="I23" s="380">
        <f t="shared" si="3"/>
        <v>0.22459499999999996</v>
      </c>
    </row>
    <row r="24" spans="2:15" thickBot="1" x14ac:dyDescent="0.35">
      <c r="B24" s="372" t="s">
        <v>94</v>
      </c>
      <c r="C24" s="373">
        <v>4.1000000000000003E-3</v>
      </c>
      <c r="D24" s="384">
        <f t="shared" si="0"/>
        <v>9.881899252832009E-2</v>
      </c>
      <c r="E24" s="373">
        <v>4.4999999999999997E-3</v>
      </c>
      <c r="F24" s="385">
        <f t="shared" si="0"/>
        <v>0.10845986984815617</v>
      </c>
      <c r="G24" s="386">
        <f t="shared" si="1"/>
        <v>4.3E-3</v>
      </c>
      <c r="H24" s="293">
        <f t="shared" si="2"/>
        <v>0.10363943118823812</v>
      </c>
      <c r="I24" s="387">
        <f t="shared" si="3"/>
        <v>0.20768999999999999</v>
      </c>
    </row>
    <row r="25" spans="2:15" thickBot="1" x14ac:dyDescent="0.35">
      <c r="B25" s="366" t="s">
        <v>83</v>
      </c>
      <c r="C25" s="381">
        <f>C23+C24</f>
        <v>8.5000000000000006E-3</v>
      </c>
      <c r="D25" s="388">
        <f t="shared" si="0"/>
        <v>0.20486864304651725</v>
      </c>
      <c r="E25" s="381">
        <f>E23+E24</f>
        <v>9.3999999999999986E-3</v>
      </c>
      <c r="F25" s="389">
        <f t="shared" si="0"/>
        <v>0.22656061701614844</v>
      </c>
      <c r="G25" s="390">
        <f t="shared" si="1"/>
        <v>8.9499999999999996E-3</v>
      </c>
      <c r="H25" s="370">
        <f t="shared" si="2"/>
        <v>0.21571463003133284</v>
      </c>
      <c r="I25" s="391">
        <f t="shared" si="3"/>
        <v>0.43228499999999997</v>
      </c>
    </row>
    <row r="26" spans="2:15" thickBot="1" x14ac:dyDescent="0.35">
      <c r="B26" s="366" t="s">
        <v>84</v>
      </c>
      <c r="C26" s="381">
        <v>368.4</v>
      </c>
      <c r="D26" s="393">
        <f t="shared" si="0"/>
        <v>8879.2480115690523</v>
      </c>
      <c r="E26" s="381">
        <v>513.5</v>
      </c>
      <c r="F26" s="394">
        <f t="shared" si="0"/>
        <v>12376.476259339601</v>
      </c>
      <c r="G26" s="369">
        <f t="shared" si="1"/>
        <v>440.95</v>
      </c>
      <c r="H26" s="370">
        <f t="shared" si="2"/>
        <v>10627.862135454327</v>
      </c>
      <c r="I26" s="371">
        <f t="shared" si="3"/>
        <v>21297.884999999998</v>
      </c>
    </row>
    <row r="27" spans="2:15" ht="14.45" x14ac:dyDescent="0.3">
      <c r="B27" s="392" t="s">
        <v>85</v>
      </c>
      <c r="C27" s="344">
        <v>4.1489999999999999E-2</v>
      </c>
      <c r="D27" s="66"/>
      <c r="E27" s="344">
        <v>5.7799999999999997E-2</v>
      </c>
      <c r="F27" s="66"/>
      <c r="G27" s="66"/>
      <c r="H27" s="76"/>
    </row>
    <row r="28" spans="2:15" ht="14.45" x14ac:dyDescent="0.3">
      <c r="B28" t="s">
        <v>87</v>
      </c>
    </row>
    <row r="30" spans="2:15" ht="14.45" x14ac:dyDescent="0.3">
      <c r="B30" s="869" t="s">
        <v>96</v>
      </c>
      <c r="C30" s="870"/>
      <c r="D30" s="870"/>
      <c r="E30" s="870"/>
      <c r="F30" s="871"/>
    </row>
    <row r="31" spans="2:15" ht="29.45" thickBot="1" x14ac:dyDescent="0.35">
      <c r="B31" s="75" t="s">
        <v>93</v>
      </c>
      <c r="C31" s="71" t="s">
        <v>91</v>
      </c>
      <c r="D31" s="349" t="s">
        <v>306</v>
      </c>
      <c r="E31" s="296" t="s">
        <v>304</v>
      </c>
      <c r="F31" s="294" t="e">
        <f>#REF!</f>
        <v>#REF!</v>
      </c>
      <c r="G31" t="s">
        <v>90</v>
      </c>
    </row>
    <row r="32" spans="2:15" thickBot="1" x14ac:dyDescent="0.35">
      <c r="B32" s="355" t="s">
        <v>78</v>
      </c>
      <c r="C32" s="359">
        <v>0.44700000000000001</v>
      </c>
      <c r="D32" s="91">
        <f>C32*$N$22</f>
        <v>21.5901</v>
      </c>
      <c r="E32" s="356" t="s">
        <v>105</v>
      </c>
      <c r="F32" s="297">
        <f>C14</f>
        <v>10180</v>
      </c>
      <c r="G32" t="s">
        <v>74</v>
      </c>
    </row>
    <row r="33" spans="2:11" thickBot="1" x14ac:dyDescent="0.35">
      <c r="B33" s="66" t="s">
        <v>79</v>
      </c>
      <c r="C33" s="358">
        <v>0.45300000000000001</v>
      </c>
      <c r="D33" s="344">
        <f t="shared" ref="D33:D38" si="4">C33*$N$22</f>
        <v>21.879899999999999</v>
      </c>
      <c r="E33" s="357" t="s">
        <v>305</v>
      </c>
      <c r="F33" s="92" t="e">
        <f>F32*F31</f>
        <v>#REF!</v>
      </c>
    </row>
    <row r="34" spans="2:11" thickBot="1" x14ac:dyDescent="0.35">
      <c r="B34" s="68" t="s">
        <v>80</v>
      </c>
      <c r="C34" s="350">
        <v>2.3109999999999999</v>
      </c>
      <c r="D34" s="346">
        <f t="shared" si="4"/>
        <v>111.62129999999999</v>
      </c>
    </row>
    <row r="35" spans="2:11" thickBot="1" x14ac:dyDescent="0.35">
      <c r="B35" s="355" t="s">
        <v>81</v>
      </c>
      <c r="C35" s="359">
        <v>8.6129999999999995</v>
      </c>
      <c r="D35" s="91">
        <f t="shared" si="4"/>
        <v>416.00789999999995</v>
      </c>
    </row>
    <row r="36" spans="2:11" ht="14.45" x14ac:dyDescent="0.3">
      <c r="B36" s="66" t="s">
        <v>94</v>
      </c>
      <c r="C36" s="358">
        <v>0.20200000000000001</v>
      </c>
      <c r="D36" s="344">
        <f t="shared" si="4"/>
        <v>9.7566000000000006</v>
      </c>
    </row>
    <row r="37" spans="2:11" thickBot="1" x14ac:dyDescent="0.35">
      <c r="B37" s="68" t="s">
        <v>82</v>
      </c>
      <c r="C37" s="350">
        <v>0.219</v>
      </c>
      <c r="D37" s="346">
        <f t="shared" si="4"/>
        <v>10.5777</v>
      </c>
    </row>
    <row r="38" spans="2:11" thickBot="1" x14ac:dyDescent="0.35">
      <c r="B38" s="355" t="s">
        <v>95</v>
      </c>
      <c r="C38" s="359">
        <f>C36+C37</f>
        <v>0.42100000000000004</v>
      </c>
      <c r="D38" s="91">
        <f t="shared" si="4"/>
        <v>20.334300000000002</v>
      </c>
    </row>
    <row r="39" spans="2:11" ht="14.45" x14ac:dyDescent="0.3">
      <c r="B39" t="s">
        <v>103</v>
      </c>
    </row>
    <row r="42" spans="2:11" ht="14.45" x14ac:dyDescent="0.3">
      <c r="B42" s="7" t="s">
        <v>97</v>
      </c>
      <c r="H42" s="7" t="s">
        <v>108</v>
      </c>
    </row>
    <row r="43" spans="2:11" s="3" customFormat="1" ht="29.45" thickBot="1" x14ac:dyDescent="0.35">
      <c r="B43" s="74" t="s">
        <v>93</v>
      </c>
      <c r="C43" s="6" t="s">
        <v>98</v>
      </c>
      <c r="D43" s="6" t="s">
        <v>99</v>
      </c>
      <c r="E43" s="64" t="s">
        <v>100</v>
      </c>
      <c r="F43" s="64" t="s">
        <v>101</v>
      </c>
      <c r="H43" s="63" t="s">
        <v>88</v>
      </c>
      <c r="I43" s="6" t="s">
        <v>106</v>
      </c>
      <c r="J43" s="6" t="s">
        <v>111</v>
      </c>
      <c r="K43" s="10" t="s">
        <v>112</v>
      </c>
    </row>
    <row r="44" spans="2:11" thickBot="1" x14ac:dyDescent="0.35">
      <c r="B44" s="65" t="s">
        <v>78</v>
      </c>
      <c r="C44" s="42">
        <v>2.6829999999999998</v>
      </c>
      <c r="D44" s="41">
        <v>4.0430000000000001</v>
      </c>
      <c r="E44" s="402">
        <f t="shared" ref="E44:E49" si="5">(C44+D44)/2</f>
        <v>3.363</v>
      </c>
      <c r="F44" s="402">
        <v>3.4550000000000001</v>
      </c>
      <c r="H44" s="5" t="s">
        <v>107</v>
      </c>
      <c r="I44" s="9">
        <v>0.16</v>
      </c>
      <c r="J44" s="37">
        <f>C13</f>
        <v>8887</v>
      </c>
      <c r="K44" s="37">
        <f>I44*J44</f>
        <v>1421.92</v>
      </c>
    </row>
    <row r="45" spans="2:11" x14ac:dyDescent="0.25">
      <c r="B45" s="76" t="s">
        <v>79</v>
      </c>
      <c r="C45" s="40">
        <v>3.1629999999999998</v>
      </c>
      <c r="D45" s="40">
        <v>4.8380000000000001</v>
      </c>
      <c r="E45" s="403">
        <f t="shared" si="5"/>
        <v>4.0004999999999997</v>
      </c>
      <c r="F45" s="403">
        <v>3.5030000000000001</v>
      </c>
      <c r="H45" s="5" t="s">
        <v>6</v>
      </c>
      <c r="I45" s="9">
        <v>0.39</v>
      </c>
      <c r="J45" s="37">
        <f>C13</f>
        <v>8887</v>
      </c>
      <c r="K45" s="37">
        <f>I45*J45</f>
        <v>3465.9300000000003</v>
      </c>
    </row>
    <row r="46" spans="2:11" ht="15.75" thickBot="1" x14ac:dyDescent="0.3">
      <c r="B46" s="75" t="s">
        <v>80</v>
      </c>
      <c r="C46" s="40">
        <v>71.224999999999994</v>
      </c>
      <c r="D46" s="40">
        <v>72.724999999999994</v>
      </c>
      <c r="E46" s="404">
        <f t="shared" si="5"/>
        <v>71.974999999999994</v>
      </c>
      <c r="F46" s="404">
        <v>25.628</v>
      </c>
      <c r="H46" s="68" t="s">
        <v>109</v>
      </c>
      <c r="I46" s="9">
        <v>0.84</v>
      </c>
      <c r="J46" s="70">
        <f>C13</f>
        <v>8887</v>
      </c>
      <c r="K46" s="70">
        <f>I46*J46</f>
        <v>7465.08</v>
      </c>
    </row>
    <row r="47" spans="2:11" ht="15.75" thickBot="1" x14ac:dyDescent="0.3">
      <c r="B47" s="65" t="s">
        <v>81</v>
      </c>
      <c r="C47" s="42">
        <v>3.5150000000000001</v>
      </c>
      <c r="D47" s="41">
        <v>4.0650000000000004</v>
      </c>
      <c r="E47" s="402">
        <f t="shared" si="5"/>
        <v>3.79</v>
      </c>
      <c r="F47" s="402">
        <v>33.762999999999998</v>
      </c>
      <c r="H47" s="65" t="s">
        <v>89</v>
      </c>
      <c r="I47" s="295">
        <f>AVERAGE(I44:I46)</f>
        <v>0.46333333333333337</v>
      </c>
      <c r="J47" s="405">
        <f>C13</f>
        <v>8887</v>
      </c>
      <c r="K47" s="405">
        <f>I47*J47</f>
        <v>4117.6433333333334</v>
      </c>
    </row>
    <row r="48" spans="2:11" ht="15.75" thickBot="1" x14ac:dyDescent="0.3">
      <c r="B48" s="76" t="s">
        <v>94</v>
      </c>
      <c r="C48" s="40">
        <v>0</v>
      </c>
      <c r="D48" s="40">
        <v>0</v>
      </c>
      <c r="E48" s="403">
        <f t="shared" si="5"/>
        <v>0</v>
      </c>
      <c r="F48" s="403">
        <v>1.1000000000000001</v>
      </c>
      <c r="H48" s="65" t="s">
        <v>110</v>
      </c>
      <c r="I48" s="295">
        <v>0.64</v>
      </c>
      <c r="J48" s="406">
        <f>C14</f>
        <v>10180</v>
      </c>
      <c r="K48" s="406">
        <f>I48*J48</f>
        <v>6515.2</v>
      </c>
    </row>
    <row r="49" spans="2:9" ht="15.75" thickBot="1" x14ac:dyDescent="0.3">
      <c r="B49" s="75" t="s">
        <v>82</v>
      </c>
      <c r="C49" s="40">
        <v>0</v>
      </c>
      <c r="D49" s="40">
        <v>0</v>
      </c>
      <c r="E49" s="404">
        <f t="shared" si="5"/>
        <v>0</v>
      </c>
      <c r="F49" s="404">
        <v>1.196</v>
      </c>
      <c r="H49" t="s">
        <v>113</v>
      </c>
    </row>
    <row r="50" spans="2:9" ht="15.75" thickBot="1" x14ac:dyDescent="0.3">
      <c r="B50" s="65" t="s">
        <v>95</v>
      </c>
      <c r="C50" s="42">
        <f>C48+C49</f>
        <v>0</v>
      </c>
      <c r="D50" s="41">
        <f>D48+D49</f>
        <v>0</v>
      </c>
      <c r="E50" s="402">
        <f>E48+E49</f>
        <v>0</v>
      </c>
      <c r="F50" s="402">
        <f>F48+F49</f>
        <v>2.2960000000000003</v>
      </c>
    </row>
    <row r="51" spans="2:9" x14ac:dyDescent="0.25">
      <c r="B51" t="s">
        <v>102</v>
      </c>
    </row>
    <row r="53" spans="2:9" ht="15.75" thickBot="1" x14ac:dyDescent="0.3">
      <c r="B53" s="62" t="s">
        <v>125</v>
      </c>
      <c r="G53" s="62" t="s">
        <v>310</v>
      </c>
    </row>
    <row r="54" spans="2:9" ht="15.75" thickBot="1" x14ac:dyDescent="0.3">
      <c r="B54" s="62" t="s">
        <v>116</v>
      </c>
      <c r="C54" s="1" t="s">
        <v>117</v>
      </c>
      <c r="D54" s="1" t="s">
        <v>118</v>
      </c>
      <c r="E54" s="1" t="s">
        <v>121</v>
      </c>
      <c r="F54" s="1" t="s">
        <v>119</v>
      </c>
      <c r="G54" s="347" t="s">
        <v>88</v>
      </c>
      <c r="H54" s="338" t="s">
        <v>308</v>
      </c>
      <c r="I54" s="397" t="s">
        <v>311</v>
      </c>
    </row>
    <row r="55" spans="2:9" x14ac:dyDescent="0.25">
      <c r="B55" s="1">
        <v>1990</v>
      </c>
      <c r="C55" s="1">
        <v>5.0299999999999997E-2</v>
      </c>
      <c r="D55" s="1">
        <v>9.4399999999999998E-2</v>
      </c>
      <c r="E55" s="1">
        <f>AVERAGE(C55:D55)</f>
        <v>7.2349999999999998E-2</v>
      </c>
      <c r="F55" s="1">
        <v>0.45490000000000003</v>
      </c>
      <c r="G55" s="396" t="s">
        <v>309</v>
      </c>
      <c r="H55" s="398">
        <f>AVERAGE(E55:E82)</f>
        <v>4.7510714285714295E-2</v>
      </c>
      <c r="I55" s="400">
        <f>H55*$N$22</f>
        <v>2.2947675000000003</v>
      </c>
    </row>
    <row r="56" spans="2:9" ht="15.75" thickBot="1" x14ac:dyDescent="0.3">
      <c r="B56" s="1">
        <v>1991</v>
      </c>
      <c r="C56" s="1">
        <v>4.0099999999999997E-2</v>
      </c>
      <c r="D56" s="1">
        <v>9.4700000000000006E-2</v>
      </c>
      <c r="E56" s="1">
        <f t="shared" ref="E56:E82" si="6">AVERAGE(C56:D56)</f>
        <v>6.7400000000000002E-2</v>
      </c>
      <c r="F56" s="1">
        <v>0.374</v>
      </c>
      <c r="G56" s="395" t="s">
        <v>4</v>
      </c>
      <c r="H56" s="399">
        <f>AVERAGE(F55:F82)</f>
        <v>0.18341785714285713</v>
      </c>
      <c r="I56" s="401">
        <f>H56*$N$22</f>
        <v>8.8590824999999995</v>
      </c>
    </row>
    <row r="57" spans="2:9" x14ac:dyDescent="0.25">
      <c r="B57" s="1">
        <v>1992</v>
      </c>
      <c r="C57" s="1">
        <v>3.95E-2</v>
      </c>
      <c r="D57" s="1">
        <v>9.6600000000000005E-2</v>
      </c>
      <c r="E57" s="1">
        <f t="shared" si="6"/>
        <v>6.8049999999999999E-2</v>
      </c>
      <c r="F57" s="1">
        <v>0.3695</v>
      </c>
    </row>
    <row r="58" spans="2:9" x14ac:dyDescent="0.25">
      <c r="B58" s="1">
        <v>1993</v>
      </c>
      <c r="C58" s="1">
        <v>3.7100000000000001E-2</v>
      </c>
      <c r="D58" s="1">
        <v>0.89800000000000002</v>
      </c>
      <c r="E58" s="1">
        <f t="shared" si="6"/>
        <v>0.46755000000000002</v>
      </c>
      <c r="F58" s="1">
        <v>0.36330000000000001</v>
      </c>
    </row>
    <row r="59" spans="2:9" x14ac:dyDescent="0.25">
      <c r="B59" s="1">
        <v>1994</v>
      </c>
      <c r="C59" s="1">
        <v>3.5900000000000001E-2</v>
      </c>
      <c r="D59" s="1">
        <v>9.9199999999999997E-2</v>
      </c>
      <c r="E59" s="1">
        <f t="shared" si="6"/>
        <v>6.7549999999999999E-2</v>
      </c>
      <c r="F59" s="1">
        <v>0.35870000000000002</v>
      </c>
    </row>
    <row r="60" spans="2:9" x14ac:dyDescent="0.25">
      <c r="B60" s="1">
        <v>1995</v>
      </c>
      <c r="C60" s="1">
        <v>3.4000000000000002E-2</v>
      </c>
      <c r="D60" s="1">
        <v>9.0999999999999998E-2</v>
      </c>
      <c r="E60" s="1">
        <f t="shared" si="6"/>
        <v>6.25E-2</v>
      </c>
      <c r="F60" s="1">
        <v>0.35370000000000001</v>
      </c>
    </row>
    <row r="61" spans="2:9" x14ac:dyDescent="0.25">
      <c r="B61" s="1">
        <v>1996</v>
      </c>
      <c r="C61" s="1">
        <v>3.2899999999999999E-2</v>
      </c>
      <c r="D61" s="1">
        <v>8.3000000000000004E-2</v>
      </c>
      <c r="E61" s="1">
        <f t="shared" si="6"/>
        <v>5.7950000000000002E-2</v>
      </c>
      <c r="F61" s="1">
        <v>0.3478</v>
      </c>
    </row>
    <row r="62" spans="2:9" x14ac:dyDescent="0.25">
      <c r="B62" s="1">
        <v>1997</v>
      </c>
      <c r="C62" s="1">
        <v>3.09E-2</v>
      </c>
      <c r="D62" s="1">
        <v>8.6499999999999994E-2</v>
      </c>
      <c r="E62" s="1">
        <f t="shared" si="6"/>
        <v>5.8699999999999995E-2</v>
      </c>
      <c r="F62" s="1">
        <v>0.34250000000000003</v>
      </c>
    </row>
    <row r="63" spans="2:9" x14ac:dyDescent="0.25">
      <c r="B63" s="1">
        <v>1998</v>
      </c>
      <c r="C63" s="1">
        <v>2.9700000000000001E-2</v>
      </c>
      <c r="D63" s="1">
        <v>8.6599999999999996E-2</v>
      </c>
      <c r="E63" s="1">
        <f t="shared" si="6"/>
        <v>5.815E-2</v>
      </c>
      <c r="F63" s="1">
        <v>0.33660000000000001</v>
      </c>
    </row>
    <row r="64" spans="2:9" x14ac:dyDescent="0.25">
      <c r="B64" s="1">
        <v>1999</v>
      </c>
      <c r="C64" s="1">
        <v>2.87E-2</v>
      </c>
      <c r="D64" s="1">
        <v>8.4000000000000005E-2</v>
      </c>
      <c r="E64" s="1">
        <f t="shared" si="6"/>
        <v>5.6350000000000004E-2</v>
      </c>
      <c r="F64" s="1">
        <v>0.33040000000000003</v>
      </c>
    </row>
    <row r="65" spans="2:6" x14ac:dyDescent="0.25">
      <c r="B65" s="1">
        <v>2000</v>
      </c>
      <c r="C65" s="1">
        <v>2.53E-2</v>
      </c>
      <c r="D65" s="1">
        <v>7.3200000000000001E-2</v>
      </c>
      <c r="E65" s="1">
        <f t="shared" si="6"/>
        <v>4.9250000000000002E-2</v>
      </c>
      <c r="F65" s="1">
        <v>0.30130000000000001</v>
      </c>
    </row>
    <row r="66" spans="2:6" x14ac:dyDescent="0.25">
      <c r="B66" s="1">
        <v>2001</v>
      </c>
      <c r="C66" s="1">
        <v>2.24E-2</v>
      </c>
      <c r="D66" s="1">
        <v>7.85E-2</v>
      </c>
      <c r="E66" s="1">
        <f t="shared" si="6"/>
        <v>5.0450000000000002E-2</v>
      </c>
      <c r="F66" s="1">
        <v>0.27</v>
      </c>
    </row>
    <row r="67" spans="2:6" x14ac:dyDescent="0.25">
      <c r="B67" s="1">
        <v>2002</v>
      </c>
      <c r="C67" s="1">
        <v>1.89E-2</v>
      </c>
      <c r="D67" s="1">
        <v>6.6500000000000004E-2</v>
      </c>
      <c r="E67" s="1">
        <f t="shared" si="6"/>
        <v>4.2700000000000002E-2</v>
      </c>
      <c r="F67" s="1">
        <v>0.23469999999999999</v>
      </c>
    </row>
    <row r="68" spans="2:6" x14ac:dyDescent="0.25">
      <c r="B68" s="1">
        <v>2003</v>
      </c>
      <c r="C68" s="1">
        <v>1.5299999999999999E-2</v>
      </c>
      <c r="D68" s="1">
        <v>5.4300000000000001E-2</v>
      </c>
      <c r="E68" s="1">
        <f t="shared" si="6"/>
        <v>3.4799999999999998E-2</v>
      </c>
      <c r="F68" s="1">
        <v>0.19539999999999999</v>
      </c>
    </row>
    <row r="69" spans="2:6" x14ac:dyDescent="0.25">
      <c r="B69" s="1">
        <v>2004</v>
      </c>
      <c r="C69" s="1">
        <v>1.15E-2</v>
      </c>
      <c r="D69" s="1">
        <v>4.1399999999999999E-2</v>
      </c>
      <c r="E69" s="1">
        <f t="shared" si="6"/>
        <v>2.6450000000000001E-2</v>
      </c>
      <c r="F69" s="1">
        <v>0.15160000000000001</v>
      </c>
    </row>
    <row r="70" spans="2:6" x14ac:dyDescent="0.25">
      <c r="B70" s="1">
        <v>2005</v>
      </c>
      <c r="C70" s="1">
        <v>8.9999999999999993E-3</v>
      </c>
      <c r="D70" s="1">
        <v>2.8899999999999999E-2</v>
      </c>
      <c r="E70" s="1">
        <f t="shared" si="6"/>
        <v>1.8949999999999998E-2</v>
      </c>
      <c r="F70" s="1">
        <v>0.1032</v>
      </c>
    </row>
    <row r="71" spans="2:6" x14ac:dyDescent="0.25">
      <c r="B71" s="1">
        <v>2006</v>
      </c>
      <c r="C71" s="1">
        <v>7.7999999999999996E-3</v>
      </c>
      <c r="D71" s="1">
        <v>1.6400000000000001E-2</v>
      </c>
      <c r="E71" s="1">
        <f t="shared" si="6"/>
        <v>1.21E-2</v>
      </c>
      <c r="F71" s="1">
        <v>5.28E-2</v>
      </c>
    </row>
    <row r="72" spans="2:6" x14ac:dyDescent="0.25">
      <c r="B72" s="1">
        <v>2007</v>
      </c>
      <c r="C72" s="1">
        <v>6.7999999999999996E-3</v>
      </c>
      <c r="D72" s="1">
        <v>1.0500000000000001E-2</v>
      </c>
      <c r="E72" s="1">
        <f t="shared" si="6"/>
        <v>8.6499999999999997E-3</v>
      </c>
      <c r="F72" s="1">
        <v>3.1699999999999999E-2</v>
      </c>
    </row>
    <row r="73" spans="2:6" x14ac:dyDescent="0.25">
      <c r="B73" s="1">
        <v>2008</v>
      </c>
      <c r="C73" s="1">
        <v>6.0000000000000001E-3</v>
      </c>
      <c r="D73" s="1">
        <v>7.1999999999999998E-3</v>
      </c>
      <c r="E73" s="1">
        <f t="shared" si="6"/>
        <v>6.6E-3</v>
      </c>
      <c r="F73" s="1">
        <v>2.3300000000000001E-2</v>
      </c>
    </row>
    <row r="74" spans="2:6" x14ac:dyDescent="0.25">
      <c r="B74" s="1">
        <v>2009</v>
      </c>
      <c r="C74" s="1">
        <v>5.5999999999999999E-3</v>
      </c>
      <c r="D74" s="1">
        <v>6.1999999999999998E-3</v>
      </c>
      <c r="E74" s="1">
        <f t="shared" si="6"/>
        <v>5.8999999999999999E-3</v>
      </c>
      <c r="F74" s="1">
        <v>1.9699999999999999E-2</v>
      </c>
    </row>
    <row r="75" spans="2:6" x14ac:dyDescent="0.25">
      <c r="B75" s="1">
        <v>2010</v>
      </c>
      <c r="C75" s="1">
        <v>5.4999999999999997E-3</v>
      </c>
      <c r="D75" s="1">
        <v>5.3E-3</v>
      </c>
      <c r="E75" s="1">
        <f t="shared" si="6"/>
        <v>5.4000000000000003E-3</v>
      </c>
      <c r="F75" s="1">
        <v>1.6299999999999999E-2</v>
      </c>
    </row>
    <row r="76" spans="2:6" x14ac:dyDescent="0.25">
      <c r="B76" s="1">
        <v>2011</v>
      </c>
      <c r="C76" s="1">
        <v>5.4999999999999997E-3</v>
      </c>
      <c r="D76" s="1">
        <v>4.7999999999999996E-3</v>
      </c>
      <c r="E76" s="1">
        <f t="shared" si="6"/>
        <v>5.1500000000000001E-3</v>
      </c>
      <c r="F76" s="1">
        <v>1.49E-2</v>
      </c>
    </row>
    <row r="77" spans="2:6" x14ac:dyDescent="0.25">
      <c r="B77" s="1">
        <v>2012</v>
      </c>
      <c r="C77" s="1">
        <v>4.8999999999999998E-3</v>
      </c>
      <c r="D77" s="1">
        <v>4.7000000000000002E-3</v>
      </c>
      <c r="E77" s="1">
        <f t="shared" si="6"/>
        <v>4.8000000000000004E-3</v>
      </c>
      <c r="F77" s="1">
        <v>1.49E-2</v>
      </c>
    </row>
    <row r="78" spans="2:6" x14ac:dyDescent="0.25">
      <c r="B78" s="1">
        <v>2013</v>
      </c>
      <c r="C78" s="1">
        <v>4.7999999999999996E-3</v>
      </c>
      <c r="D78" s="1">
        <v>4.5999999999999999E-3</v>
      </c>
      <c r="E78" s="1">
        <f t="shared" si="6"/>
        <v>4.6999999999999993E-3</v>
      </c>
      <c r="F78" s="1">
        <v>1.49E-2</v>
      </c>
    </row>
    <row r="79" spans="2:6" x14ac:dyDescent="0.25">
      <c r="B79" s="1">
        <v>2014</v>
      </c>
      <c r="C79" s="1">
        <v>4.7000000000000002E-3</v>
      </c>
      <c r="D79" s="1">
        <v>4.5999999999999999E-3</v>
      </c>
      <c r="E79" s="1">
        <f t="shared" si="6"/>
        <v>4.6499999999999996E-3</v>
      </c>
      <c r="F79" s="1">
        <v>1.49E-2</v>
      </c>
    </row>
    <row r="80" spans="2:6" x14ac:dyDescent="0.25">
      <c r="B80" s="1">
        <v>2015</v>
      </c>
      <c r="C80" s="1">
        <v>4.4000000000000003E-3</v>
      </c>
      <c r="D80" s="1">
        <v>4.5999999999999999E-3</v>
      </c>
      <c r="E80" s="1">
        <f t="shared" si="6"/>
        <v>4.5000000000000005E-3</v>
      </c>
      <c r="F80" s="1">
        <v>1.49E-2</v>
      </c>
    </row>
    <row r="81" spans="2:6" x14ac:dyDescent="0.25">
      <c r="B81" s="1">
        <v>2016</v>
      </c>
      <c r="C81" s="1">
        <v>4.1999999999999997E-3</v>
      </c>
      <c r="D81" s="1">
        <v>4.4999999999999997E-3</v>
      </c>
      <c r="E81" s="1">
        <f t="shared" si="6"/>
        <v>4.3499999999999997E-3</v>
      </c>
      <c r="F81" s="1">
        <v>1.49E-2</v>
      </c>
    </row>
    <row r="82" spans="2:6" x14ac:dyDescent="0.25">
      <c r="B82" s="1">
        <v>2017</v>
      </c>
      <c r="C82" s="1">
        <v>4.1999999999999997E-3</v>
      </c>
      <c r="D82" s="1">
        <v>4.4999999999999997E-3</v>
      </c>
      <c r="E82" s="1">
        <f t="shared" si="6"/>
        <v>4.3499999999999997E-3</v>
      </c>
      <c r="F82" s="1">
        <v>1.49E-2</v>
      </c>
    </row>
    <row r="83" spans="2:6" x14ac:dyDescent="0.25">
      <c r="B83" t="s">
        <v>120</v>
      </c>
    </row>
    <row r="84" spans="2:6" ht="15.75" thickBot="1" x14ac:dyDescent="0.3"/>
    <row r="85" spans="2:6" ht="15.75" thickBot="1" x14ac:dyDescent="0.3">
      <c r="B85" s="96" t="s">
        <v>124</v>
      </c>
      <c r="C85" s="402">
        <f>0.042</f>
        <v>4.2000000000000003E-2</v>
      </c>
      <c r="D85" s="97" t="s">
        <v>122</v>
      </c>
    </row>
    <row r="86" spans="2:6" x14ac:dyDescent="0.25">
      <c r="B86" t="s">
        <v>123</v>
      </c>
      <c r="C86" s="224"/>
    </row>
    <row r="87" spans="2:6" ht="15.75" thickBot="1" x14ac:dyDescent="0.3">
      <c r="C87" s="224"/>
    </row>
    <row r="88" spans="2:6" ht="15.75" thickBot="1" x14ac:dyDescent="0.3">
      <c r="B88" s="96" t="s">
        <v>126</v>
      </c>
      <c r="C88" s="402">
        <f>16.4/1000</f>
        <v>1.6399999999999998E-2</v>
      </c>
      <c r="D88" s="97" t="s">
        <v>122</v>
      </c>
    </row>
  </sheetData>
  <mergeCells count="5">
    <mergeCell ref="K18:N18"/>
    <mergeCell ref="G17:I17"/>
    <mergeCell ref="C17:D17"/>
    <mergeCell ref="E17:F17"/>
    <mergeCell ref="B30:F30"/>
  </mergeCells>
  <hyperlinks>
    <hyperlink ref="B10" r:id="rId1"/>
  </hyperlinks>
  <pageMargins left="0.7" right="0.7" top="0.75" bottom="0.75" header="0.3" footer="0.3"/>
  <pageSetup orientation="portrait"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AF254"/>
  <sheetViews>
    <sheetView topLeftCell="R1" zoomScale="70" zoomScaleNormal="70" workbookViewId="0">
      <selection activeCell="X18" sqref="X18"/>
    </sheetView>
  </sheetViews>
  <sheetFormatPr defaultColWidth="9.140625" defaultRowHeight="15" x14ac:dyDescent="0.25"/>
  <cols>
    <col min="1" max="1" width="3.7109375" style="607" customWidth="1"/>
    <col min="2" max="20" width="15.7109375" style="607" customWidth="1"/>
    <col min="21" max="21" width="15.7109375" style="738" customWidth="1"/>
    <col min="22" max="25" width="15.7109375" style="607" customWidth="1"/>
    <col min="26" max="26" width="15.7109375" style="738" customWidth="1"/>
    <col min="27" max="33" width="15.7109375" style="607" customWidth="1"/>
    <col min="34" max="16384" width="9.140625" style="607"/>
  </cols>
  <sheetData>
    <row r="1" spans="2:32" ht="15" customHeight="1" x14ac:dyDescent="0.3"/>
    <row r="2" spans="2:32" ht="15" customHeight="1" x14ac:dyDescent="0.25">
      <c r="B2" s="848" t="s">
        <v>611</v>
      </c>
      <c r="C2" s="848"/>
      <c r="D2" s="848"/>
      <c r="E2" s="848"/>
      <c r="F2" s="848"/>
      <c r="H2" s="848" t="s">
        <v>612</v>
      </c>
      <c r="I2" s="848"/>
      <c r="J2" s="848"/>
      <c r="K2" s="848"/>
      <c r="L2" s="848"/>
      <c r="M2" s="735"/>
      <c r="N2" s="848" t="s">
        <v>613</v>
      </c>
      <c r="O2" s="848"/>
      <c r="P2" s="848"/>
      <c r="Q2" s="848"/>
      <c r="R2" s="848"/>
      <c r="S2" s="848"/>
      <c r="T2" s="735"/>
      <c r="U2" s="848" t="s">
        <v>629</v>
      </c>
      <c r="V2" s="848"/>
      <c r="W2" s="848"/>
      <c r="X2" s="848"/>
      <c r="Y2" s="735"/>
      <c r="Z2" s="848" t="s">
        <v>645</v>
      </c>
      <c r="AA2" s="848"/>
      <c r="AC2" s="861" t="s">
        <v>646</v>
      </c>
      <c r="AD2" s="861"/>
      <c r="AE2" s="861"/>
      <c r="AF2" s="861"/>
    </row>
    <row r="3" spans="2:32" ht="15" customHeight="1" x14ac:dyDescent="0.25">
      <c r="B3" s="848"/>
      <c r="C3" s="848"/>
      <c r="D3" s="848"/>
      <c r="E3" s="848"/>
      <c r="F3" s="848"/>
      <c r="H3" s="848"/>
      <c r="I3" s="848"/>
      <c r="J3" s="848"/>
      <c r="K3" s="848"/>
      <c r="L3" s="848"/>
      <c r="M3" s="735"/>
      <c r="N3" s="848"/>
      <c r="O3" s="848"/>
      <c r="P3" s="848"/>
      <c r="Q3" s="848"/>
      <c r="R3" s="848"/>
      <c r="S3" s="848"/>
      <c r="T3" s="735"/>
      <c r="U3" s="848"/>
      <c r="V3" s="848"/>
      <c r="W3" s="848"/>
      <c r="X3" s="848"/>
      <c r="Y3" s="735"/>
      <c r="Z3" s="848"/>
      <c r="AA3" s="848"/>
      <c r="AC3" s="861"/>
      <c r="AD3" s="861"/>
      <c r="AE3" s="861"/>
      <c r="AF3" s="861"/>
    </row>
    <row r="4" spans="2:32" s="617" customFormat="1" ht="15" customHeight="1" thickBot="1" x14ac:dyDescent="0.3">
      <c r="B4" s="862"/>
      <c r="C4" s="862"/>
      <c r="D4" s="862"/>
      <c r="E4" s="862"/>
      <c r="F4" s="862"/>
      <c r="H4" s="862"/>
      <c r="I4" s="862"/>
      <c r="J4" s="862"/>
      <c r="K4" s="862"/>
      <c r="L4" s="862"/>
      <c r="M4" s="735"/>
      <c r="N4" s="848"/>
      <c r="O4" s="848"/>
      <c r="P4" s="848"/>
      <c r="Q4" s="848"/>
      <c r="R4" s="848"/>
      <c r="S4" s="848"/>
      <c r="T4" s="735"/>
      <c r="U4" s="862"/>
      <c r="V4" s="862"/>
      <c r="W4" s="862"/>
      <c r="X4" s="862"/>
      <c r="Y4" s="735"/>
      <c r="Z4" s="848"/>
      <c r="AA4" s="848"/>
      <c r="AC4" s="947"/>
      <c r="AD4" s="947"/>
      <c r="AE4" s="947"/>
      <c r="AF4" s="947"/>
    </row>
    <row r="5" spans="2:32" ht="15" customHeight="1" x14ac:dyDescent="0.25">
      <c r="B5" s="922" t="s">
        <v>21</v>
      </c>
      <c r="C5" s="864" t="s">
        <v>449</v>
      </c>
      <c r="D5" s="865"/>
      <c r="E5" s="865"/>
      <c r="F5" s="866"/>
      <c r="H5" s="922" t="s">
        <v>21</v>
      </c>
      <c r="I5" s="864" t="s">
        <v>449</v>
      </c>
      <c r="J5" s="865"/>
      <c r="K5" s="865"/>
      <c r="L5" s="866"/>
      <c r="M5" s="743"/>
      <c r="N5" s="850" t="s">
        <v>21</v>
      </c>
      <c r="O5" s="853" t="s">
        <v>449</v>
      </c>
      <c r="P5" s="853"/>
      <c r="Q5" s="853"/>
      <c r="R5" s="853"/>
      <c r="S5" s="854" t="s">
        <v>451</v>
      </c>
      <c r="T5" s="743"/>
      <c r="U5" s="850" t="s">
        <v>21</v>
      </c>
      <c r="V5" s="853" t="s">
        <v>452</v>
      </c>
      <c r="W5" s="853" t="s">
        <v>454</v>
      </c>
      <c r="X5" s="854" t="s">
        <v>587</v>
      </c>
      <c r="Y5" s="743"/>
      <c r="Z5" s="850" t="s">
        <v>21</v>
      </c>
      <c r="AA5" s="931" t="s">
        <v>453</v>
      </c>
      <c r="AC5" s="850" t="s">
        <v>21</v>
      </c>
      <c r="AD5" s="853" t="s">
        <v>507</v>
      </c>
      <c r="AE5" s="853" t="s">
        <v>508</v>
      </c>
      <c r="AF5" s="854" t="s">
        <v>509</v>
      </c>
    </row>
    <row r="6" spans="2:32" ht="15" customHeight="1" x14ac:dyDescent="0.25">
      <c r="B6" s="923"/>
      <c r="C6" s="925"/>
      <c r="D6" s="926"/>
      <c r="E6" s="926"/>
      <c r="F6" s="927"/>
      <c r="H6" s="923"/>
      <c r="I6" s="925"/>
      <c r="J6" s="926"/>
      <c r="K6" s="926"/>
      <c r="L6" s="927"/>
      <c r="M6" s="743"/>
      <c r="N6" s="907"/>
      <c r="O6" s="908"/>
      <c r="P6" s="908"/>
      <c r="Q6" s="908"/>
      <c r="R6" s="908"/>
      <c r="S6" s="929"/>
      <c r="T6" s="743"/>
      <c r="U6" s="907"/>
      <c r="V6" s="908"/>
      <c r="W6" s="908"/>
      <c r="X6" s="929"/>
      <c r="Y6" s="743"/>
      <c r="Z6" s="907"/>
      <c r="AA6" s="932"/>
      <c r="AC6" s="907"/>
      <c r="AD6" s="908"/>
      <c r="AE6" s="908"/>
      <c r="AF6" s="929"/>
    </row>
    <row r="7" spans="2:32" ht="15" customHeight="1" x14ac:dyDescent="0.25">
      <c r="B7" s="923"/>
      <c r="C7" s="920" t="s">
        <v>583</v>
      </c>
      <c r="D7" s="920" t="s">
        <v>584</v>
      </c>
      <c r="E7" s="920" t="s">
        <v>585</v>
      </c>
      <c r="F7" s="918" t="s">
        <v>586</v>
      </c>
      <c r="H7" s="923"/>
      <c r="I7" s="920" t="s">
        <v>583</v>
      </c>
      <c r="J7" s="920" t="s">
        <v>584</v>
      </c>
      <c r="K7" s="920" t="s">
        <v>585</v>
      </c>
      <c r="L7" s="918" t="s">
        <v>586</v>
      </c>
      <c r="M7" s="743"/>
      <c r="N7" s="907"/>
      <c r="O7" s="908" t="s">
        <v>583</v>
      </c>
      <c r="P7" s="908" t="s">
        <v>584</v>
      </c>
      <c r="Q7" s="908" t="s">
        <v>585</v>
      </c>
      <c r="R7" s="908" t="s">
        <v>586</v>
      </c>
      <c r="S7" s="929"/>
      <c r="T7" s="743"/>
      <c r="U7" s="907"/>
      <c r="V7" s="908"/>
      <c r="W7" s="908"/>
      <c r="X7" s="929"/>
      <c r="Y7" s="743"/>
      <c r="Z7" s="907"/>
      <c r="AA7" s="932"/>
      <c r="AC7" s="907"/>
      <c r="AD7" s="908"/>
      <c r="AE7" s="908"/>
      <c r="AF7" s="929"/>
    </row>
    <row r="8" spans="2:32" ht="15" customHeight="1" thickBot="1" x14ac:dyDescent="0.3">
      <c r="B8" s="930"/>
      <c r="C8" s="921"/>
      <c r="D8" s="921"/>
      <c r="E8" s="921"/>
      <c r="F8" s="919"/>
      <c r="H8" s="930"/>
      <c r="I8" s="921"/>
      <c r="J8" s="921"/>
      <c r="K8" s="921"/>
      <c r="L8" s="919"/>
      <c r="M8" s="743"/>
      <c r="N8" s="851"/>
      <c r="O8" s="928"/>
      <c r="P8" s="928"/>
      <c r="Q8" s="928"/>
      <c r="R8" s="928"/>
      <c r="S8" s="855"/>
      <c r="T8" s="743"/>
      <c r="U8" s="907"/>
      <c r="V8" s="908"/>
      <c r="W8" s="908"/>
      <c r="X8" s="929"/>
      <c r="Y8" s="743"/>
      <c r="Z8" s="907"/>
      <c r="AA8" s="932"/>
      <c r="AC8" s="907"/>
      <c r="AD8" s="908"/>
      <c r="AE8" s="908"/>
      <c r="AF8" s="929"/>
    </row>
    <row r="9" spans="2:32" ht="15" customHeight="1" x14ac:dyDescent="0.25">
      <c r="B9" s="740">
        <v>2013</v>
      </c>
      <c r="C9" s="909" t="s">
        <v>450</v>
      </c>
      <c r="D9" s="910"/>
      <c r="E9" s="910"/>
      <c r="F9" s="911"/>
      <c r="H9" s="409">
        <v>2013</v>
      </c>
      <c r="I9" s="912" t="s">
        <v>450</v>
      </c>
      <c r="J9" s="913"/>
      <c r="K9" s="913"/>
      <c r="L9" s="914"/>
      <c r="M9" s="738"/>
      <c r="N9" s="409">
        <v>2013</v>
      </c>
      <c r="O9" s="912" t="s">
        <v>450</v>
      </c>
      <c r="P9" s="913"/>
      <c r="Q9" s="913"/>
      <c r="R9" s="913"/>
      <c r="S9" s="914"/>
      <c r="T9" s="738"/>
      <c r="U9" s="741">
        <v>2013</v>
      </c>
      <c r="V9" s="938" t="s">
        <v>450</v>
      </c>
      <c r="W9" s="939"/>
      <c r="X9" s="940"/>
      <c r="Y9" s="738"/>
      <c r="Z9" s="741">
        <v>2013</v>
      </c>
      <c r="AA9" s="579">
        <v>0</v>
      </c>
      <c r="AC9" s="741">
        <v>2013</v>
      </c>
      <c r="AD9" s="605">
        <f>AA9</f>
        <v>0</v>
      </c>
      <c r="AE9" s="605">
        <v>0</v>
      </c>
      <c r="AF9" s="641">
        <v>0</v>
      </c>
    </row>
    <row r="10" spans="2:32" ht="15" customHeight="1" x14ac:dyDescent="0.25">
      <c r="B10" s="741">
        <v>2014</v>
      </c>
      <c r="C10" s="912"/>
      <c r="D10" s="913"/>
      <c r="E10" s="913"/>
      <c r="F10" s="914"/>
      <c r="H10" s="741">
        <v>2014</v>
      </c>
      <c r="I10" s="912"/>
      <c r="J10" s="913"/>
      <c r="K10" s="913"/>
      <c r="L10" s="914"/>
      <c r="M10" s="738"/>
      <c r="N10" s="741">
        <v>2014</v>
      </c>
      <c r="O10" s="912"/>
      <c r="P10" s="913"/>
      <c r="Q10" s="913"/>
      <c r="R10" s="913"/>
      <c r="S10" s="914"/>
      <c r="T10" s="738"/>
      <c r="U10" s="741">
        <v>2014</v>
      </c>
      <c r="V10" s="941"/>
      <c r="W10" s="942"/>
      <c r="X10" s="943"/>
      <c r="Y10" s="738"/>
      <c r="Z10" s="741">
        <v>2014</v>
      </c>
      <c r="AA10" s="579">
        <v>0</v>
      </c>
      <c r="AC10" s="741">
        <v>2014</v>
      </c>
      <c r="AD10" s="605">
        <f t="shared" ref="AD10:AD37" si="0">AA10</f>
        <v>0</v>
      </c>
      <c r="AE10" s="605">
        <v>0</v>
      </c>
      <c r="AF10" s="641">
        <v>0</v>
      </c>
    </row>
    <row r="11" spans="2:32" ht="15" customHeight="1" x14ac:dyDescent="0.25">
      <c r="B11" s="741">
        <v>2015</v>
      </c>
      <c r="C11" s="912"/>
      <c r="D11" s="913"/>
      <c r="E11" s="913"/>
      <c r="F11" s="914"/>
      <c r="H11" s="741">
        <v>2015</v>
      </c>
      <c r="I11" s="912"/>
      <c r="J11" s="913"/>
      <c r="K11" s="913"/>
      <c r="L11" s="914"/>
      <c r="M11" s="738"/>
      <c r="N11" s="741">
        <v>2015</v>
      </c>
      <c r="O11" s="912"/>
      <c r="P11" s="913"/>
      <c r="Q11" s="913"/>
      <c r="R11" s="913"/>
      <c r="S11" s="914"/>
      <c r="T11" s="738"/>
      <c r="U11" s="741">
        <v>2015</v>
      </c>
      <c r="V11" s="941"/>
      <c r="W11" s="942"/>
      <c r="X11" s="943"/>
      <c r="Y11" s="738"/>
      <c r="Z11" s="741">
        <v>2015</v>
      </c>
      <c r="AA11" s="579">
        <v>0</v>
      </c>
      <c r="AC11" s="741">
        <v>2015</v>
      </c>
      <c r="AD11" s="605">
        <f t="shared" si="0"/>
        <v>0</v>
      </c>
      <c r="AE11" s="605">
        <v>0</v>
      </c>
      <c r="AF11" s="641">
        <v>0</v>
      </c>
    </row>
    <row r="12" spans="2:32" ht="15" customHeight="1" x14ac:dyDescent="0.25">
      <c r="B12" s="741">
        <v>2016</v>
      </c>
      <c r="C12" s="912"/>
      <c r="D12" s="913"/>
      <c r="E12" s="913"/>
      <c r="F12" s="914"/>
      <c r="H12" s="741">
        <v>2016</v>
      </c>
      <c r="I12" s="912"/>
      <c r="J12" s="913"/>
      <c r="K12" s="913"/>
      <c r="L12" s="914"/>
      <c r="M12" s="738"/>
      <c r="N12" s="741">
        <v>2016</v>
      </c>
      <c r="O12" s="912"/>
      <c r="P12" s="913"/>
      <c r="Q12" s="913"/>
      <c r="R12" s="913"/>
      <c r="S12" s="914"/>
      <c r="T12" s="738"/>
      <c r="U12" s="741">
        <v>2016</v>
      </c>
      <c r="V12" s="941"/>
      <c r="W12" s="942"/>
      <c r="X12" s="943"/>
      <c r="Y12" s="738"/>
      <c r="Z12" s="741">
        <v>2016</v>
      </c>
      <c r="AA12" s="579">
        <v>0</v>
      </c>
      <c r="AC12" s="741">
        <v>2016</v>
      </c>
      <c r="AD12" s="605">
        <f t="shared" si="0"/>
        <v>0</v>
      </c>
      <c r="AE12" s="605">
        <f>AD12/1.07^(AC12-2016)</f>
        <v>0</v>
      </c>
      <c r="AF12" s="641">
        <f>AD12/1.03^(AC12-2016)</f>
        <v>0</v>
      </c>
    </row>
    <row r="13" spans="2:32" ht="15" customHeight="1" x14ac:dyDescent="0.25">
      <c r="B13" s="741">
        <v>2017</v>
      </c>
      <c r="C13" s="912"/>
      <c r="D13" s="913"/>
      <c r="E13" s="913"/>
      <c r="F13" s="914"/>
      <c r="H13" s="741">
        <v>2017</v>
      </c>
      <c r="I13" s="912"/>
      <c r="J13" s="913"/>
      <c r="K13" s="913"/>
      <c r="L13" s="914"/>
      <c r="M13" s="738"/>
      <c r="N13" s="741">
        <v>2017</v>
      </c>
      <c r="O13" s="912"/>
      <c r="P13" s="913"/>
      <c r="Q13" s="913"/>
      <c r="R13" s="913"/>
      <c r="S13" s="914"/>
      <c r="T13" s="738"/>
      <c r="U13" s="741">
        <v>2017</v>
      </c>
      <c r="V13" s="941"/>
      <c r="W13" s="942"/>
      <c r="X13" s="943"/>
      <c r="Y13" s="738"/>
      <c r="Z13" s="741">
        <v>2017</v>
      </c>
      <c r="AA13" s="579">
        <v>0</v>
      </c>
      <c r="AC13" s="741">
        <v>2017</v>
      </c>
      <c r="AD13" s="605">
        <f t="shared" si="0"/>
        <v>0</v>
      </c>
      <c r="AE13" s="605">
        <f t="shared" ref="AE13:AE37" si="1">AD13/1.07^(AC13-2016)</f>
        <v>0</v>
      </c>
      <c r="AF13" s="641">
        <f t="shared" ref="AF13:AF37" si="2">AD13/1.03^(AC13-2016)</f>
        <v>0</v>
      </c>
    </row>
    <row r="14" spans="2:32" ht="15" customHeight="1" x14ac:dyDescent="0.25">
      <c r="B14" s="741">
        <v>2018</v>
      </c>
      <c r="C14" s="912"/>
      <c r="D14" s="913"/>
      <c r="E14" s="913"/>
      <c r="F14" s="914"/>
      <c r="H14" s="741">
        <v>2018</v>
      </c>
      <c r="I14" s="912"/>
      <c r="J14" s="913"/>
      <c r="K14" s="913"/>
      <c r="L14" s="914"/>
      <c r="M14" s="738"/>
      <c r="N14" s="741">
        <v>2018</v>
      </c>
      <c r="O14" s="912"/>
      <c r="P14" s="913"/>
      <c r="Q14" s="913"/>
      <c r="R14" s="913"/>
      <c r="S14" s="914"/>
      <c r="T14" s="738"/>
      <c r="U14" s="741">
        <v>2018</v>
      </c>
      <c r="V14" s="941"/>
      <c r="W14" s="942"/>
      <c r="X14" s="943"/>
      <c r="Y14" s="738"/>
      <c r="Z14" s="741">
        <v>2018</v>
      </c>
      <c r="AA14" s="579">
        <v>0</v>
      </c>
      <c r="AC14" s="741">
        <v>2018</v>
      </c>
      <c r="AD14" s="605">
        <f t="shared" si="0"/>
        <v>0</v>
      </c>
      <c r="AE14" s="605">
        <f t="shared" si="1"/>
        <v>0</v>
      </c>
      <c r="AF14" s="641">
        <f t="shared" si="2"/>
        <v>0</v>
      </c>
    </row>
    <row r="15" spans="2:32" ht="15" customHeight="1" x14ac:dyDescent="0.25">
      <c r="B15" s="741">
        <v>2019</v>
      </c>
      <c r="C15" s="912"/>
      <c r="D15" s="913"/>
      <c r="E15" s="913"/>
      <c r="F15" s="914"/>
      <c r="H15" s="741">
        <v>2019</v>
      </c>
      <c r="I15" s="912"/>
      <c r="J15" s="913"/>
      <c r="K15" s="913"/>
      <c r="L15" s="914"/>
      <c r="M15" s="738"/>
      <c r="N15" s="741">
        <v>2019</v>
      </c>
      <c r="O15" s="912"/>
      <c r="P15" s="913"/>
      <c r="Q15" s="913"/>
      <c r="R15" s="913"/>
      <c r="S15" s="914"/>
      <c r="T15" s="738"/>
      <c r="U15" s="741">
        <v>2019</v>
      </c>
      <c r="V15" s="941"/>
      <c r="W15" s="942"/>
      <c r="X15" s="943"/>
      <c r="Y15" s="738"/>
      <c r="Z15" s="741">
        <v>2019</v>
      </c>
      <c r="AA15" s="579">
        <v>0</v>
      </c>
      <c r="AC15" s="741">
        <v>2019</v>
      </c>
      <c r="AD15" s="605">
        <f t="shared" si="0"/>
        <v>0</v>
      </c>
      <c r="AE15" s="605">
        <f t="shared" si="1"/>
        <v>0</v>
      </c>
      <c r="AF15" s="641">
        <f t="shared" si="2"/>
        <v>0</v>
      </c>
    </row>
    <row r="16" spans="2:32" ht="15" customHeight="1" x14ac:dyDescent="0.25">
      <c r="B16" s="741">
        <v>2020</v>
      </c>
      <c r="C16" s="912"/>
      <c r="D16" s="913"/>
      <c r="E16" s="913"/>
      <c r="F16" s="914"/>
      <c r="H16" s="741">
        <v>2020</v>
      </c>
      <c r="I16" s="912"/>
      <c r="J16" s="913"/>
      <c r="K16" s="913"/>
      <c r="L16" s="914"/>
      <c r="M16" s="738"/>
      <c r="N16" s="741">
        <v>2020</v>
      </c>
      <c r="O16" s="912"/>
      <c r="P16" s="913"/>
      <c r="Q16" s="913"/>
      <c r="R16" s="913"/>
      <c r="S16" s="914"/>
      <c r="T16" s="738"/>
      <c r="U16" s="741">
        <v>2020</v>
      </c>
      <c r="V16" s="941"/>
      <c r="W16" s="942"/>
      <c r="X16" s="943"/>
      <c r="Y16" s="738"/>
      <c r="Z16" s="741">
        <v>2020</v>
      </c>
      <c r="AA16" s="579">
        <v>0</v>
      </c>
      <c r="AC16" s="741">
        <v>2020</v>
      </c>
      <c r="AD16" s="605">
        <f t="shared" si="0"/>
        <v>0</v>
      </c>
      <c r="AE16" s="605">
        <f t="shared" si="1"/>
        <v>0</v>
      </c>
      <c r="AF16" s="641">
        <f t="shared" si="2"/>
        <v>0</v>
      </c>
    </row>
    <row r="17" spans="2:32" ht="15" customHeight="1" x14ac:dyDescent="0.25">
      <c r="B17" s="741">
        <v>2021</v>
      </c>
      <c r="C17" s="915"/>
      <c r="D17" s="916"/>
      <c r="E17" s="916"/>
      <c r="F17" s="917"/>
      <c r="H17" s="741">
        <v>2021</v>
      </c>
      <c r="I17" s="915"/>
      <c r="J17" s="916"/>
      <c r="K17" s="916"/>
      <c r="L17" s="917"/>
      <c r="M17" s="738"/>
      <c r="N17" s="741">
        <v>2021</v>
      </c>
      <c r="O17" s="915"/>
      <c r="P17" s="916"/>
      <c r="Q17" s="916"/>
      <c r="R17" s="916"/>
      <c r="S17" s="917"/>
      <c r="T17" s="738"/>
      <c r="U17" s="741">
        <v>2021</v>
      </c>
      <c r="V17" s="944"/>
      <c r="W17" s="945"/>
      <c r="X17" s="946"/>
      <c r="Y17" s="738"/>
      <c r="Z17" s="741">
        <v>2021</v>
      </c>
      <c r="AA17" s="579">
        <v>0</v>
      </c>
      <c r="AC17" s="741">
        <v>2021</v>
      </c>
      <c r="AD17" s="605">
        <f t="shared" si="0"/>
        <v>0</v>
      </c>
      <c r="AE17" s="605">
        <f t="shared" si="1"/>
        <v>0</v>
      </c>
      <c r="AF17" s="641">
        <f t="shared" si="2"/>
        <v>0</v>
      </c>
    </row>
    <row r="18" spans="2:32" ht="15" customHeight="1" x14ac:dyDescent="0.3">
      <c r="B18" s="741">
        <v>2022</v>
      </c>
      <c r="C18" s="569">
        <f>'Westbound PM No Build VHT'!S153</f>
        <v>209.1394712045892</v>
      </c>
      <c r="D18" s="569">
        <f>'Westbound AM No Build VHT'!S153</f>
        <v>90.515563628922294</v>
      </c>
      <c r="E18" s="569">
        <f>'Eastbound PM No Build VHT'!R153</f>
        <v>102.21020504585256</v>
      </c>
      <c r="F18" s="570">
        <f>'Eastbound AM No Build VHT'!R153</f>
        <v>233.78309263898905</v>
      </c>
      <c r="H18" s="741">
        <v>2022</v>
      </c>
      <c r="I18" s="744">
        <f>'Westbound PM Build VHT'!S153</f>
        <v>171.84312340092694</v>
      </c>
      <c r="J18" s="744">
        <f>'Westbound AM Build VHT'!S153</f>
        <v>90.079631263907743</v>
      </c>
      <c r="K18" s="744">
        <f>'Eastbound PM Build VHT'!R153</f>
        <v>100.85678923860826</v>
      </c>
      <c r="L18" s="570">
        <f>'Eastbound AM Build VHT'!R153</f>
        <v>190.84106651355285</v>
      </c>
      <c r="M18" s="738"/>
      <c r="N18" s="741">
        <v>2022</v>
      </c>
      <c r="O18" s="538">
        <f t="shared" ref="O18:O37" si="3">(C18-I18)*$N$57</f>
        <v>111.88904341098677</v>
      </c>
      <c r="P18" s="538">
        <f t="shared" ref="P18:P37" si="4">(D18-J18)*$N$48</f>
        <v>2.1796618250727562</v>
      </c>
      <c r="Q18" s="538">
        <f t="shared" ref="Q18:Q37" si="5">(E18-K18)*$S$57</f>
        <v>4.0602474217329103</v>
      </c>
      <c r="R18" s="538">
        <f t="shared" ref="R18:R37" si="6">(F18-L18)*$S$48</f>
        <v>85.884052250872401</v>
      </c>
      <c r="S18" s="539">
        <f>SUM(O18:R18)</f>
        <v>204.01300490866484</v>
      </c>
      <c r="T18" s="738"/>
      <c r="U18" s="741">
        <v>2022</v>
      </c>
      <c r="V18" s="538">
        <f t="shared" ref="V18:V37" si="7">S18*$V$48</f>
        <v>53043.381276252861</v>
      </c>
      <c r="W18" s="538">
        <f t="shared" ref="W18:W37" si="8">V18*$V$46</f>
        <v>73730.299973991467</v>
      </c>
      <c r="X18" s="748">
        <f t="shared" ref="X18:X37" si="9">W18*$V$47</f>
        <v>1039597.2296332796</v>
      </c>
      <c r="Y18" s="738"/>
      <c r="Z18" s="741">
        <v>2022</v>
      </c>
      <c r="AA18" s="561">
        <f t="shared" ref="AA18:AA37" si="10">X18+X79</f>
        <v>1134452.1408564942</v>
      </c>
      <c r="AC18" s="741">
        <v>2022</v>
      </c>
      <c r="AD18" s="605">
        <f t="shared" si="0"/>
        <v>1134452.1408564942</v>
      </c>
      <c r="AE18" s="605">
        <f t="shared" si="1"/>
        <v>755933.36235171987</v>
      </c>
      <c r="AF18" s="641">
        <f t="shared" si="2"/>
        <v>950085.80792838149</v>
      </c>
    </row>
    <row r="19" spans="2:32" ht="15" customHeight="1" x14ac:dyDescent="0.3">
      <c r="B19" s="741">
        <v>2023</v>
      </c>
      <c r="C19" s="569">
        <f>'Westbound PM No Build VHT'!S154</f>
        <v>233.17941085977552</v>
      </c>
      <c r="D19" s="569">
        <f>'Westbound AM No Build VHT'!S154</f>
        <v>94.595145039596531</v>
      </c>
      <c r="E19" s="569">
        <f>'Eastbound PM No Build VHT'!R154</f>
        <v>110.30693113141803</v>
      </c>
      <c r="F19" s="570">
        <f>'Eastbound AM No Build VHT'!R154</f>
        <v>251.30147785030545</v>
      </c>
      <c r="H19" s="741">
        <v>2023</v>
      </c>
      <c r="I19" s="744">
        <f>'Westbound PM Build VHT'!S154</f>
        <v>181.37060964510778</v>
      </c>
      <c r="J19" s="744">
        <f>'Westbound AM Build VHT'!S154</f>
        <v>94.00634024740296</v>
      </c>
      <c r="K19" s="744">
        <f>'Eastbound PM Build VHT'!R154</f>
        <v>108.14003780224647</v>
      </c>
      <c r="L19" s="570">
        <f>'Eastbound AM Build VHT'!R154</f>
        <v>198.22515241564105</v>
      </c>
      <c r="M19" s="738"/>
      <c r="N19" s="741">
        <v>2023</v>
      </c>
      <c r="O19" s="538">
        <f t="shared" si="3"/>
        <v>155.42640364400322</v>
      </c>
      <c r="P19" s="538">
        <f t="shared" si="4"/>
        <v>2.9440239609678542</v>
      </c>
      <c r="Q19" s="538">
        <f t="shared" si="5"/>
        <v>6.5006799875146726</v>
      </c>
      <c r="R19" s="538">
        <f t="shared" si="6"/>
        <v>106.1526508693288</v>
      </c>
      <c r="S19" s="539">
        <f t="shared" ref="S19:S37" si="11">SUM(O19:R19)</f>
        <v>271.02375846181451</v>
      </c>
      <c r="T19" s="738"/>
      <c r="U19" s="741">
        <v>2023</v>
      </c>
      <c r="V19" s="538">
        <f t="shared" si="7"/>
        <v>70466.177200071776</v>
      </c>
      <c r="W19" s="538">
        <f t="shared" si="8"/>
        <v>97947.98630809976</v>
      </c>
      <c r="X19" s="748">
        <f t="shared" si="9"/>
        <v>1381066.6069442066</v>
      </c>
      <c r="Y19" s="738"/>
      <c r="Z19" s="741">
        <v>2023</v>
      </c>
      <c r="AA19" s="561">
        <f t="shared" si="10"/>
        <v>1508282.4536824562</v>
      </c>
      <c r="AC19" s="741">
        <v>2023</v>
      </c>
      <c r="AD19" s="605">
        <f t="shared" si="0"/>
        <v>1508282.4536824562</v>
      </c>
      <c r="AE19" s="605">
        <f t="shared" si="1"/>
        <v>939282.50871980737</v>
      </c>
      <c r="AF19" s="641">
        <f t="shared" si="2"/>
        <v>1226371.6597973302</v>
      </c>
    </row>
    <row r="20" spans="2:32" ht="15" customHeight="1" x14ac:dyDescent="0.3">
      <c r="B20" s="741">
        <v>2024</v>
      </c>
      <c r="C20" s="569">
        <f>'Westbound PM No Build VHT'!S155</f>
        <v>262.30567022392376</v>
      </c>
      <c r="D20" s="569">
        <f>'Westbound AM No Build VHT'!S155</f>
        <v>98.723339494375054</v>
      </c>
      <c r="E20" s="569">
        <f>'Eastbound PM No Build VHT'!R155</f>
        <v>118.85477357640625</v>
      </c>
      <c r="F20" s="570">
        <f>'Eastbound AM No Build VHT'!R155</f>
        <v>271.0546901780055</v>
      </c>
      <c r="H20" s="741">
        <v>2024</v>
      </c>
      <c r="I20" s="744">
        <f>'Westbound PM Build VHT'!S155</f>
        <v>191.39198323522444</v>
      </c>
      <c r="J20" s="744">
        <f>'Westbound AM Build VHT'!S155</f>
        <v>97.937883977215023</v>
      </c>
      <c r="K20" s="744">
        <f>'Eastbound PM Build VHT'!R155</f>
        <v>115.47072541852201</v>
      </c>
      <c r="L20" s="570">
        <f>'Eastbound AM Build VHT'!R155</f>
        <v>205.84054600565182</v>
      </c>
      <c r="M20" s="738"/>
      <c r="N20" s="741">
        <v>2024</v>
      </c>
      <c r="O20" s="538">
        <f t="shared" si="3"/>
        <v>212.74106096609793</v>
      </c>
      <c r="P20" s="538">
        <f t="shared" si="4"/>
        <v>3.9272775858001552</v>
      </c>
      <c r="Q20" s="538">
        <f t="shared" si="5"/>
        <v>10.152144473652712</v>
      </c>
      <c r="R20" s="538">
        <f t="shared" si="6"/>
        <v>130.42828834470737</v>
      </c>
      <c r="S20" s="539">
        <f t="shared" si="11"/>
        <v>357.24877137025817</v>
      </c>
      <c r="T20" s="738"/>
      <c r="U20" s="741">
        <v>2024</v>
      </c>
      <c r="V20" s="538">
        <f t="shared" si="7"/>
        <v>92884.680556267122</v>
      </c>
      <c r="W20" s="538">
        <f t="shared" si="8"/>
        <v>129109.70597321128</v>
      </c>
      <c r="X20" s="748">
        <f t="shared" si="9"/>
        <v>1820446.854222279</v>
      </c>
      <c r="Y20" s="738"/>
      <c r="Z20" s="741">
        <v>2024</v>
      </c>
      <c r="AA20" s="561">
        <f t="shared" si="10"/>
        <v>1989607.0545786307</v>
      </c>
      <c r="AC20" s="741">
        <v>2024</v>
      </c>
      <c r="AD20" s="605">
        <f t="shared" si="0"/>
        <v>1989607.0545786307</v>
      </c>
      <c r="AE20" s="605">
        <f t="shared" si="1"/>
        <v>1157969.4202715924</v>
      </c>
      <c r="AF20" s="641">
        <f t="shared" si="2"/>
        <v>1570614.1815405218</v>
      </c>
    </row>
    <row r="21" spans="2:32" ht="15" customHeight="1" x14ac:dyDescent="0.3">
      <c r="B21" s="741">
        <v>2025</v>
      </c>
      <c r="C21" s="569">
        <f>'Westbound PM No Build VHT'!S156</f>
        <v>297.79046354517061</v>
      </c>
      <c r="D21" s="569">
        <f>'Westbound AM No Build VHT'!S156</f>
        <v>102.91119531575353</v>
      </c>
      <c r="E21" s="569">
        <f>'Eastbound PM No Build VHT'!R156</f>
        <v>128.03175958166014</v>
      </c>
      <c r="F21" s="570">
        <f>'Eastbound AM No Build VHT'!R156</f>
        <v>293.40188669175438</v>
      </c>
      <c r="H21" s="741">
        <v>2025</v>
      </c>
      <c r="I21" s="744">
        <f>'Westbound PM Build VHT'!S156</f>
        <v>202.03011972537871</v>
      </c>
      <c r="J21" s="744">
        <f>'Westbound AM Build VHT'!S156</f>
        <v>101.8753527239223</v>
      </c>
      <c r="K21" s="744">
        <f>'Eastbound PM Build VHT'!R156</f>
        <v>122.86746474360962</v>
      </c>
      <c r="L21" s="570">
        <f>'Eastbound AM Build VHT'!R156</f>
        <v>213.72402283564099</v>
      </c>
      <c r="M21" s="738"/>
      <c r="N21" s="741">
        <v>2025</v>
      </c>
      <c r="O21" s="538">
        <f t="shared" si="3"/>
        <v>287.2810314593757</v>
      </c>
      <c r="P21" s="538">
        <f t="shared" si="4"/>
        <v>5.179212959156132</v>
      </c>
      <c r="Q21" s="538">
        <f t="shared" si="5"/>
        <v>15.492884514151569</v>
      </c>
      <c r="R21" s="538">
        <f t="shared" si="6"/>
        <v>159.35572771222678</v>
      </c>
      <c r="S21" s="539">
        <f t="shared" si="11"/>
        <v>467.30885664491018</v>
      </c>
      <c r="T21" s="738"/>
      <c r="U21" s="741">
        <v>2025</v>
      </c>
      <c r="V21" s="538">
        <f t="shared" si="7"/>
        <v>121500.30272767665</v>
      </c>
      <c r="W21" s="538">
        <f t="shared" si="8"/>
        <v>168885.42079147053</v>
      </c>
      <c r="X21" s="748">
        <f t="shared" si="9"/>
        <v>2381284.4331597346</v>
      </c>
      <c r="Y21" s="738"/>
      <c r="Z21" s="741">
        <v>2025</v>
      </c>
      <c r="AA21" s="561">
        <f t="shared" si="10"/>
        <v>2604344.7671644096</v>
      </c>
      <c r="AC21" s="741">
        <v>2025</v>
      </c>
      <c r="AD21" s="605">
        <f t="shared" si="0"/>
        <v>2604344.7671644096</v>
      </c>
      <c r="AE21" s="605">
        <f t="shared" si="1"/>
        <v>1416590.9961831789</v>
      </c>
      <c r="AF21" s="641">
        <f t="shared" si="2"/>
        <v>1996013.4063463707</v>
      </c>
    </row>
    <row r="22" spans="2:32" ht="15" customHeight="1" x14ac:dyDescent="0.3">
      <c r="B22" s="741">
        <v>2026</v>
      </c>
      <c r="C22" s="569">
        <f>'Westbound PM No Build VHT'!S157</f>
        <v>341.14751648570137</v>
      </c>
      <c r="D22" s="569">
        <f>'Westbound AM No Build VHT'!S157</f>
        <v>107.17167480416914</v>
      </c>
      <c r="E22" s="569">
        <f>'Eastbound PM No Build VHT'!R157</f>
        <v>138.0691327128562</v>
      </c>
      <c r="F22" s="570">
        <f>'Eastbound AM No Build VHT'!R157</f>
        <v>318.74724179871015</v>
      </c>
      <c r="H22" s="741">
        <v>2026</v>
      </c>
      <c r="I22" s="744">
        <f>'Westbound PM Build VHT'!S157</f>
        <v>213.4311116441601</v>
      </c>
      <c r="J22" s="744">
        <f>'Westbound AM Build VHT'!S157</f>
        <v>105.82002433924308</v>
      </c>
      <c r="K22" s="744">
        <f>'Eastbound PM Build VHT'!R157</f>
        <v>130.35438729060425</v>
      </c>
      <c r="L22" s="570">
        <f>'Eastbound AM Build VHT'!R157</f>
        <v>221.91691903017502</v>
      </c>
      <c r="M22" s="738"/>
      <c r="N22" s="741">
        <v>2026</v>
      </c>
      <c r="O22" s="538">
        <f t="shared" si="3"/>
        <v>383.14921452462386</v>
      </c>
      <c r="P22" s="538">
        <f t="shared" si="4"/>
        <v>6.7582523246303339</v>
      </c>
      <c r="Q22" s="538">
        <f t="shared" si="5"/>
        <v>23.144236266755854</v>
      </c>
      <c r="R22" s="538">
        <f t="shared" si="6"/>
        <v>193.66064553707025</v>
      </c>
      <c r="S22" s="539">
        <f t="shared" si="11"/>
        <v>606.71234865308031</v>
      </c>
      <c r="T22" s="738"/>
      <c r="U22" s="741">
        <v>2026</v>
      </c>
      <c r="V22" s="538">
        <f t="shared" si="7"/>
        <v>157745.21064980089</v>
      </c>
      <c r="W22" s="538">
        <f t="shared" si="8"/>
        <v>219265.84280322323</v>
      </c>
      <c r="X22" s="748">
        <f t="shared" si="9"/>
        <v>3091648.3835254475</v>
      </c>
      <c r="Y22" s="738"/>
      <c r="Z22" s="741">
        <v>2026</v>
      </c>
      <c r="AA22" s="561">
        <f t="shared" si="10"/>
        <v>3383405.6630447675</v>
      </c>
      <c r="AC22" s="741">
        <v>2026</v>
      </c>
      <c r="AD22" s="605">
        <f t="shared" si="0"/>
        <v>3383405.6630447675</v>
      </c>
      <c r="AE22" s="605">
        <f t="shared" si="1"/>
        <v>1719951.8738134031</v>
      </c>
      <c r="AF22" s="641">
        <f t="shared" si="2"/>
        <v>2517571.5654987311</v>
      </c>
    </row>
    <row r="23" spans="2:32" ht="15" customHeight="1" x14ac:dyDescent="0.3">
      <c r="B23" s="741">
        <v>2027</v>
      </c>
      <c r="C23" s="569">
        <f>'Westbound PM No Build VHT'!S158</f>
        <v>394.16460836516353</v>
      </c>
      <c r="D23" s="569">
        <f>'Westbound AM No Build VHT'!S158</f>
        <v>111.51989056146641</v>
      </c>
      <c r="E23" s="569">
        <f>'Eastbound PM No Build VHT'!R158</f>
        <v>149.26255802563773</v>
      </c>
      <c r="F23" s="570">
        <f>'Eastbound AM No Build VHT'!R158</f>
        <v>347.54405583868686</v>
      </c>
      <c r="H23" s="741">
        <v>2027</v>
      </c>
      <c r="I23" s="744">
        <f>'Westbound PM Build VHT'!S158</f>
        <v>225.76738397571867</v>
      </c>
      <c r="J23" s="744">
        <f>'Westbound AM Build VHT'!S158</f>
        <v>109.77338727689501</v>
      </c>
      <c r="K23" s="744">
        <f>'Eastbound PM Build VHT'!R158</f>
        <v>137.96229499494666</v>
      </c>
      <c r="L23" s="570">
        <f>'Eastbound AM Build VHT'!R158</f>
        <v>230.46554323212618</v>
      </c>
      <c r="M23" s="738"/>
      <c r="N23" s="741">
        <v>2027</v>
      </c>
      <c r="O23" s="538">
        <f t="shared" si="3"/>
        <v>505.19167316833455</v>
      </c>
      <c r="P23" s="538">
        <f t="shared" si="4"/>
        <v>8.7325164228570173</v>
      </c>
      <c r="Q23" s="538">
        <f t="shared" si="5"/>
        <v>33.900789092073211</v>
      </c>
      <c r="R23" s="538">
        <f t="shared" si="6"/>
        <v>234.15702521312136</v>
      </c>
      <c r="S23" s="539">
        <f t="shared" si="11"/>
        <v>781.982003896386</v>
      </c>
      <c r="T23" s="738"/>
      <c r="U23" s="741">
        <v>2027</v>
      </c>
      <c r="V23" s="538">
        <f t="shared" si="7"/>
        <v>203315.32101306037</v>
      </c>
      <c r="W23" s="538">
        <f t="shared" si="8"/>
        <v>282608.29620815389</v>
      </c>
      <c r="X23" s="748">
        <f t="shared" si="9"/>
        <v>3984776.9765349696</v>
      </c>
      <c r="Y23" s="738"/>
      <c r="Z23" s="741">
        <v>2027</v>
      </c>
      <c r="AA23" s="561">
        <f t="shared" si="10"/>
        <v>4363406.6968133012</v>
      </c>
      <c r="AC23" s="741">
        <v>2027</v>
      </c>
      <c r="AD23" s="605">
        <f t="shared" si="0"/>
        <v>4363406.6968133012</v>
      </c>
      <c r="AE23" s="605">
        <f t="shared" si="1"/>
        <v>2073023.0893653538</v>
      </c>
      <c r="AF23" s="641">
        <f t="shared" si="2"/>
        <v>3152217.8362314538</v>
      </c>
    </row>
    <row r="24" spans="2:32" ht="15" customHeight="1" x14ac:dyDescent="0.3">
      <c r="B24" s="741">
        <v>2028</v>
      </c>
      <c r="C24" s="569">
        <f>'Westbound PM No Build VHT'!S159</f>
        <v>458.93885678328138</v>
      </c>
      <c r="D24" s="569">
        <f>'Westbound AM No Build VHT'!S159</f>
        <v>115.97336013496516</v>
      </c>
      <c r="E24" s="569">
        <f>'Eastbound PM No Build VHT'!R159</f>
        <v>161.98478614536288</v>
      </c>
      <c r="F24" s="570">
        <f>'Eastbound AM No Build VHT'!R159</f>
        <v>380.29910380069668</v>
      </c>
      <c r="H24" s="741">
        <v>2028</v>
      </c>
      <c r="I24" s="744">
        <f>'Westbound PM Build VHT'!S159</f>
        <v>239.24107123577775</v>
      </c>
      <c r="J24" s="744">
        <f>'Westbound AM Build VHT'!S159</f>
        <v>113.73716538854829</v>
      </c>
      <c r="K24" s="744">
        <f>'Eastbound PM Build VHT'!R159</f>
        <v>145.72996035376073</v>
      </c>
      <c r="L24" s="570">
        <f>'Eastbound AM Build VHT'!R159</f>
        <v>239.42161238897117</v>
      </c>
      <c r="M24" s="738"/>
      <c r="N24" s="741">
        <v>2028</v>
      </c>
      <c r="O24" s="538">
        <f t="shared" si="3"/>
        <v>659.09335664251091</v>
      </c>
      <c r="P24" s="538">
        <f t="shared" si="4"/>
        <v>11.180973732084354</v>
      </c>
      <c r="Q24" s="538">
        <f t="shared" si="5"/>
        <v>48.764477374806432</v>
      </c>
      <c r="R24" s="538">
        <f t="shared" si="6"/>
        <v>281.75498282345103</v>
      </c>
      <c r="S24" s="539">
        <f t="shared" si="11"/>
        <v>1000.7937905728527</v>
      </c>
      <c r="T24" s="738"/>
      <c r="U24" s="741">
        <v>2028</v>
      </c>
      <c r="V24" s="538">
        <f t="shared" si="7"/>
        <v>260206.3855489417</v>
      </c>
      <c r="W24" s="538">
        <f t="shared" si="8"/>
        <v>361686.87591302895</v>
      </c>
      <c r="X24" s="748">
        <f t="shared" si="9"/>
        <v>5099784.9503737083</v>
      </c>
      <c r="Y24" s="738"/>
      <c r="Z24" s="741">
        <v>2028</v>
      </c>
      <c r="AA24" s="561">
        <f t="shared" si="10"/>
        <v>5587454.5819189902</v>
      </c>
      <c r="AC24" s="741">
        <v>2028</v>
      </c>
      <c r="AD24" s="605">
        <f t="shared" si="0"/>
        <v>5587454.5819189902</v>
      </c>
      <c r="AE24" s="605">
        <f t="shared" si="1"/>
        <v>2480896.6560864742</v>
      </c>
      <c r="AF24" s="641">
        <f t="shared" si="2"/>
        <v>3918928.2252500206</v>
      </c>
    </row>
    <row r="25" spans="2:32" ht="15" customHeight="1" x14ac:dyDescent="0.3">
      <c r="B25" s="741">
        <v>2029</v>
      </c>
      <c r="C25" s="569">
        <f>'Westbound PM No Build VHT'!S160</f>
        <v>537.91484855846056</v>
      </c>
      <c r="D25" s="569">
        <f>'Westbound AM No Build VHT'!S160</f>
        <v>120.55227962321513</v>
      </c>
      <c r="E25" s="569">
        <f>'Eastbound PM No Build VHT'!R160</f>
        <v>176.69986059662307</v>
      </c>
      <c r="F25" s="570">
        <f>'Eastbound AM No Build VHT'!R160</f>
        <v>417.5772306102657</v>
      </c>
      <c r="H25" s="741">
        <v>2029</v>
      </c>
      <c r="I25" s="744">
        <f>'Westbound PM Build VHT'!S160</f>
        <v>254.08766602541419</v>
      </c>
      <c r="J25" s="744">
        <f>'Westbound AM Build VHT'!S160</f>
        <v>117.71334455669208</v>
      </c>
      <c r="K25" s="744">
        <f>'Eastbound PM Build VHT'!R160</f>
        <v>153.70558364864644</v>
      </c>
      <c r="L25" s="570">
        <f>'Eastbound AM Build VHT'!R160</f>
        <v>248.84271201410144</v>
      </c>
      <c r="M25" s="738"/>
      <c r="N25" s="741">
        <v>2029</v>
      </c>
      <c r="O25" s="538">
        <f t="shared" si="3"/>
        <v>851.48154759913905</v>
      </c>
      <c r="P25" s="538">
        <f t="shared" si="4"/>
        <v>14.194675332615247</v>
      </c>
      <c r="Q25" s="538">
        <f t="shared" si="5"/>
        <v>68.982830843929889</v>
      </c>
      <c r="R25" s="538">
        <f t="shared" si="6"/>
        <v>337.46903719232853</v>
      </c>
      <c r="S25" s="539">
        <f t="shared" si="11"/>
        <v>1272.1280909680127</v>
      </c>
      <c r="T25" s="738"/>
      <c r="U25" s="741">
        <v>2029</v>
      </c>
      <c r="V25" s="538">
        <f t="shared" si="7"/>
        <v>330753.30365168327</v>
      </c>
      <c r="W25" s="538">
        <f t="shared" si="8"/>
        <v>459747.0920758397</v>
      </c>
      <c r="X25" s="748">
        <f t="shared" si="9"/>
        <v>6482433.99826934</v>
      </c>
      <c r="Y25" s="738"/>
      <c r="Z25" s="741">
        <v>2029</v>
      </c>
      <c r="AA25" s="561">
        <f t="shared" si="10"/>
        <v>7105998.8801200707</v>
      </c>
      <c r="AC25" s="741">
        <v>2029</v>
      </c>
      <c r="AD25" s="605">
        <f t="shared" si="0"/>
        <v>7105998.8801200707</v>
      </c>
      <c r="AE25" s="605">
        <f t="shared" si="1"/>
        <v>2948736.9019855917</v>
      </c>
      <c r="AF25" s="641">
        <f t="shared" si="2"/>
        <v>4838839.459407784</v>
      </c>
    </row>
    <row r="26" spans="2:32" ht="15" customHeight="1" x14ac:dyDescent="0.3">
      <c r="B26" s="741">
        <v>2030</v>
      </c>
      <c r="C26" s="569">
        <f>'Westbound PM No Build VHT'!S161</f>
        <v>633.92572041780704</v>
      </c>
      <c r="D26" s="569">
        <f>'Westbound AM No Build VHT'!S161</f>
        <v>125.27981688165656</v>
      </c>
      <c r="E26" s="569">
        <f>'Eastbound PM No Build VHT'!R161</f>
        <v>193.97895206668454</v>
      </c>
      <c r="F26" s="570">
        <f>'Eastbound AM No Build VHT'!R161</f>
        <v>460.00619941443324</v>
      </c>
      <c r="H26" s="741">
        <v>2030</v>
      </c>
      <c r="I26" s="744">
        <f>'Westbound PM Build VHT'!S161</f>
        <v>270.57994889788546</v>
      </c>
      <c r="J26" s="744">
        <f>'Westbound AM Build VHT'!S161</f>
        <v>121.70420122596038</v>
      </c>
      <c r="K26" s="744">
        <f>'Eastbound PM Build VHT'!R161</f>
        <v>161.94841570028925</v>
      </c>
      <c r="L26" s="570">
        <f>'Eastbound AM Build VHT'!R161</f>
        <v>258.79278155546007</v>
      </c>
      <c r="M26" s="738"/>
      <c r="N26" s="741">
        <v>2030</v>
      </c>
      <c r="O26" s="538">
        <f t="shared" si="3"/>
        <v>1090.0373145597648</v>
      </c>
      <c r="P26" s="538">
        <f t="shared" si="4"/>
        <v>17.878078278480913</v>
      </c>
      <c r="Q26" s="538">
        <f t="shared" si="5"/>
        <v>96.091609099185888</v>
      </c>
      <c r="R26" s="538">
        <f t="shared" si="6"/>
        <v>402.42683571794635</v>
      </c>
      <c r="S26" s="539">
        <f t="shared" si="11"/>
        <v>1606.4338376553778</v>
      </c>
      <c r="T26" s="738"/>
      <c r="U26" s="741">
        <v>2030</v>
      </c>
      <c r="V26" s="538">
        <f t="shared" si="7"/>
        <v>417672.79779039824</v>
      </c>
      <c r="W26" s="538">
        <f t="shared" si="8"/>
        <v>580565.18892865349</v>
      </c>
      <c r="X26" s="748">
        <f t="shared" si="9"/>
        <v>8185969.1638940135</v>
      </c>
      <c r="Y26" s="738"/>
      <c r="Z26" s="741">
        <v>2030</v>
      </c>
      <c r="AA26" s="561">
        <f t="shared" si="10"/>
        <v>8977758.2598156556</v>
      </c>
      <c r="AC26" s="741">
        <v>2030</v>
      </c>
      <c r="AD26" s="605">
        <f t="shared" si="0"/>
        <v>8977758.2598156556</v>
      </c>
      <c r="AE26" s="605">
        <f t="shared" si="1"/>
        <v>3481729.4388422077</v>
      </c>
      <c r="AF26" s="641">
        <f t="shared" si="2"/>
        <v>5935355.8418993121</v>
      </c>
    </row>
    <row r="27" spans="2:32" ht="15" customHeight="1" x14ac:dyDescent="0.3">
      <c r="B27" s="741">
        <v>2031</v>
      </c>
      <c r="C27" s="569">
        <f>'Westbound PM No Build VHT'!S162</f>
        <v>750.23729239485192</v>
      </c>
      <c r="D27" s="569">
        <f>'Westbound AM No Build VHT'!S162</f>
        <v>130.18242496365858</v>
      </c>
      <c r="E27" s="569">
        <f>'Eastbound PM No Build VHT'!R162</f>
        <v>214.51790271607419</v>
      </c>
      <c r="F27" s="570">
        <f>'Eastbound AM No Build VHT'!R162</f>
        <v>508.28179926959444</v>
      </c>
      <c r="H27" s="741">
        <v>2031</v>
      </c>
      <c r="I27" s="744">
        <f>'Westbound PM Build VHT'!S162</f>
        <v>289.03220932835973</v>
      </c>
      <c r="J27" s="744">
        <f>'Westbound AM Build VHT'!S162</f>
        <v>125.7123328941975</v>
      </c>
      <c r="K27" s="744">
        <f>'Eastbound PM Build VHT'!R162</f>
        <v>170.53055454604882</v>
      </c>
      <c r="L27" s="570">
        <f>'Eastbound AM Build VHT'!R162</f>
        <v>269.34262550169831</v>
      </c>
      <c r="M27" s="738"/>
      <c r="N27" s="741">
        <v>2031</v>
      </c>
      <c r="O27" s="538">
        <f t="shared" si="3"/>
        <v>1383.6152491994767</v>
      </c>
      <c r="P27" s="538">
        <f t="shared" si="4"/>
        <v>22.350460347305372</v>
      </c>
      <c r="Q27" s="538">
        <f t="shared" si="5"/>
        <v>131.96204451007611</v>
      </c>
      <c r="R27" s="538">
        <f t="shared" si="6"/>
        <v>477.87834753579227</v>
      </c>
      <c r="S27" s="539">
        <f t="shared" si="11"/>
        <v>2015.8061015926505</v>
      </c>
      <c r="T27" s="738"/>
      <c r="U27" s="741">
        <v>2031</v>
      </c>
      <c r="V27" s="538">
        <f t="shared" si="7"/>
        <v>524109.58641408914</v>
      </c>
      <c r="W27" s="538">
        <f t="shared" si="8"/>
        <v>728512.32511558384</v>
      </c>
      <c r="X27" s="748">
        <f t="shared" si="9"/>
        <v>10272023.784129731</v>
      </c>
      <c r="Y27" s="738"/>
      <c r="Z27" s="741">
        <v>2031</v>
      </c>
      <c r="AA27" s="561">
        <f t="shared" si="10"/>
        <v>11270722.86208491</v>
      </c>
      <c r="AC27" s="741">
        <v>2031</v>
      </c>
      <c r="AD27" s="605">
        <f t="shared" si="0"/>
        <v>11270722.86208491</v>
      </c>
      <c r="AE27" s="605">
        <f t="shared" si="1"/>
        <v>4085028.6398548195</v>
      </c>
      <c r="AF27" s="641">
        <f t="shared" si="2"/>
        <v>7234248.1248265281</v>
      </c>
    </row>
    <row r="28" spans="2:32" ht="15" customHeight="1" x14ac:dyDescent="0.3">
      <c r="B28" s="741">
        <v>2032</v>
      </c>
      <c r="C28" s="569">
        <f>'Westbound PM No Build VHT'!S163</f>
        <v>890.59535643252968</v>
      </c>
      <c r="D28" s="569">
        <f>'Westbound AM No Build VHT'!S163</f>
        <v>135.29017642977146</v>
      </c>
      <c r="E28" s="569">
        <f>'Eastbound PM No Build VHT'!R163</f>
        <v>239.15656311395801</v>
      </c>
      <c r="F28" s="570">
        <f>'Eastbound AM No Build VHT'!R163</f>
        <v>563.17321861628011</v>
      </c>
      <c r="H28" s="741">
        <v>2032</v>
      </c>
      <c r="I28" s="744">
        <f>'Westbound PM Build VHT'!S163</f>
        <v>309.80476753289014</v>
      </c>
      <c r="J28" s="744">
        <f>'Westbound AM Build VHT'!S163</f>
        <v>129.74069062429115</v>
      </c>
      <c r="K28" s="744">
        <f>'Eastbound PM Build VHT'!R163</f>
        <v>179.53892437800548</v>
      </c>
      <c r="L28" s="570">
        <f>'Eastbound AM Build VHT'!R163</f>
        <v>280.57045085398681</v>
      </c>
      <c r="M28" s="738"/>
      <c r="N28" s="741">
        <v>2032</v>
      </c>
      <c r="O28" s="538">
        <f t="shared" si="3"/>
        <v>1742.3717666989185</v>
      </c>
      <c r="P28" s="538">
        <f t="shared" si="4"/>
        <v>27.74742902740158</v>
      </c>
      <c r="Q28" s="538">
        <f t="shared" si="5"/>
        <v>178.85291620785762</v>
      </c>
      <c r="R28" s="538">
        <f t="shared" si="6"/>
        <v>565.20553552458659</v>
      </c>
      <c r="S28" s="539">
        <f t="shared" si="11"/>
        <v>2514.1776474587641</v>
      </c>
      <c r="T28" s="738"/>
      <c r="U28" s="741">
        <v>2032</v>
      </c>
      <c r="V28" s="538">
        <f t="shared" si="7"/>
        <v>653686.18833927868</v>
      </c>
      <c r="W28" s="538">
        <f t="shared" si="8"/>
        <v>908623.80179159727</v>
      </c>
      <c r="X28" s="748">
        <f t="shared" si="9"/>
        <v>12811595.605261521</v>
      </c>
      <c r="Y28" s="738"/>
      <c r="Z28" s="741">
        <v>2032</v>
      </c>
      <c r="AA28" s="561">
        <f t="shared" si="10"/>
        <v>14063235.697673675</v>
      </c>
      <c r="AC28" s="741">
        <v>2032</v>
      </c>
      <c r="AD28" s="605">
        <f t="shared" si="0"/>
        <v>14063235.697673675</v>
      </c>
      <c r="AE28" s="605">
        <f t="shared" si="1"/>
        <v>4763704.4877702501</v>
      </c>
      <c r="AF28" s="641">
        <f t="shared" si="2"/>
        <v>8763743.5452503543</v>
      </c>
    </row>
    <row r="29" spans="2:32" ht="15" customHeight="1" x14ac:dyDescent="0.3">
      <c r="B29" s="741">
        <v>2033</v>
      </c>
      <c r="C29" s="569">
        <f>'Westbound PM No Build VHT'!S164</f>
        <v>996.96112922753127</v>
      </c>
      <c r="D29" s="569">
        <f>'Westbound AM No Build VHT'!S164</f>
        <v>140.63711915548876</v>
      </c>
      <c r="E29" s="569">
        <f>'Eastbound PM No Build VHT'!R164</f>
        <v>268.90000387178088</v>
      </c>
      <c r="F29" s="570">
        <f>'Eastbound AM No Build VHT'!R164</f>
        <v>625.52869090455658</v>
      </c>
      <c r="H29" s="741">
        <v>2033</v>
      </c>
      <c r="I29" s="744">
        <f>'Westbound PM Build VHT'!S164</f>
        <v>333.30880684125532</v>
      </c>
      <c r="J29" s="744">
        <f>'Westbound AM Build VHT'!S164</f>
        <v>133.79261363755776</v>
      </c>
      <c r="K29" s="744">
        <f>'Eastbound PM Build VHT'!R164</f>
        <v>189.07744502838969</v>
      </c>
      <c r="L29" s="570">
        <f>'Eastbound AM Build VHT'!R164</f>
        <v>292.56243158962593</v>
      </c>
      <c r="M29" s="738"/>
      <c r="N29" s="741">
        <v>2033</v>
      </c>
      <c r="O29" s="538">
        <f t="shared" si="3"/>
        <v>1990.9569671588279</v>
      </c>
      <c r="P29" s="538">
        <f t="shared" si="4"/>
        <v>34.222527589654987</v>
      </c>
      <c r="Q29" s="538">
        <f t="shared" si="5"/>
        <v>239.46767653017358</v>
      </c>
      <c r="R29" s="538">
        <f t="shared" si="6"/>
        <v>665.93251862986131</v>
      </c>
      <c r="S29" s="539">
        <f t="shared" si="11"/>
        <v>2930.579689908518</v>
      </c>
      <c r="T29" s="738"/>
      <c r="U29" s="741">
        <v>2033</v>
      </c>
      <c r="V29" s="538">
        <f t="shared" si="7"/>
        <v>761950.71937621466</v>
      </c>
      <c r="W29" s="538">
        <f t="shared" si="8"/>
        <v>1059111.4999329383</v>
      </c>
      <c r="X29" s="748">
        <f t="shared" si="9"/>
        <v>14933472.149054429</v>
      </c>
      <c r="Y29" s="738"/>
      <c r="Z29" s="741">
        <v>2033</v>
      </c>
      <c r="AA29" s="561">
        <f t="shared" si="10"/>
        <v>16402269.160956562</v>
      </c>
      <c r="AC29" s="741">
        <v>2033</v>
      </c>
      <c r="AD29" s="605">
        <f t="shared" si="0"/>
        <v>16402269.160956562</v>
      </c>
      <c r="AE29" s="605">
        <f t="shared" si="1"/>
        <v>5192538.361858095</v>
      </c>
      <c r="AF29" s="641">
        <f t="shared" si="2"/>
        <v>9923642.5915512368</v>
      </c>
    </row>
    <row r="30" spans="2:32" ht="15" customHeight="1" x14ac:dyDescent="0.3">
      <c r="B30" s="741">
        <v>2034</v>
      </c>
      <c r="C30" s="569">
        <f>'Westbound PM No Build VHT'!S165</f>
        <v>1081.6617046280376</v>
      </c>
      <c r="D30" s="569">
        <f>'Westbound AM No Build VHT'!S165</f>
        <v>146.26165426537619</v>
      </c>
      <c r="E30" s="569">
        <f>'Eastbound PM No Build VHT'!R165</f>
        <v>304.94168357253068</v>
      </c>
      <c r="F30" s="570">
        <f>'Eastbound AM No Build VHT'!R165</f>
        <v>696.28141871392393</v>
      </c>
      <c r="H30" s="741">
        <v>2034</v>
      </c>
      <c r="I30" s="744">
        <f>'Westbound PM Build VHT'!S165</f>
        <v>360.01152628821075</v>
      </c>
      <c r="J30" s="744">
        <f>'Westbound AM Build VHT'!S165</f>
        <v>137.87186604922834</v>
      </c>
      <c r="K30" s="744">
        <f>'Eastbound PM Build VHT'!R165</f>
        <v>199.26940024155797</v>
      </c>
      <c r="L30" s="570">
        <f>'Eastbound AM Build VHT'!R165</f>
        <v>305.41330074166353</v>
      </c>
      <c r="M30" s="738"/>
      <c r="N30" s="741">
        <v>2034</v>
      </c>
      <c r="O30" s="538">
        <f t="shared" si="3"/>
        <v>2164.9505350194804</v>
      </c>
      <c r="P30" s="538">
        <f t="shared" si="4"/>
        <v>41.948941080739246</v>
      </c>
      <c r="Q30" s="538">
        <f t="shared" si="5"/>
        <v>317.01684999291808</v>
      </c>
      <c r="R30" s="538">
        <f t="shared" si="6"/>
        <v>781.73623594452079</v>
      </c>
      <c r="S30" s="539">
        <f t="shared" si="11"/>
        <v>3305.6525620376588</v>
      </c>
      <c r="T30" s="738"/>
      <c r="U30" s="741">
        <v>2034</v>
      </c>
      <c r="V30" s="538">
        <f t="shared" si="7"/>
        <v>859469.66612979129</v>
      </c>
      <c r="W30" s="538">
        <f t="shared" si="8"/>
        <v>1194662.8359204098</v>
      </c>
      <c r="X30" s="748">
        <f t="shared" si="9"/>
        <v>16844745.986477777</v>
      </c>
      <c r="Y30" s="738"/>
      <c r="Z30" s="741">
        <v>2034</v>
      </c>
      <c r="AA30" s="561">
        <f t="shared" si="10"/>
        <v>18515401.646903645</v>
      </c>
      <c r="AC30" s="741">
        <v>2034</v>
      </c>
      <c r="AD30" s="605">
        <f t="shared" si="0"/>
        <v>18515401.646903645</v>
      </c>
      <c r="AE30" s="605">
        <f t="shared" si="1"/>
        <v>5478039.2435202831</v>
      </c>
      <c r="AF30" s="641">
        <f t="shared" si="2"/>
        <v>10875847.085240843</v>
      </c>
    </row>
    <row r="31" spans="2:32" ht="15" customHeight="1" x14ac:dyDescent="0.3">
      <c r="B31" s="741">
        <v>2035</v>
      </c>
      <c r="C31" s="569">
        <f>'Westbound PM No Build VHT'!S166</f>
        <v>1178.2495626185353</v>
      </c>
      <c r="D31" s="569">
        <f>'Westbound AM No Build VHT'!S166</f>
        <v>152.20693681906675</v>
      </c>
      <c r="E31" s="569">
        <f>'Eastbound PM No Build VHT'!R166</f>
        <v>348.68865414212382</v>
      </c>
      <c r="F31" s="570">
        <f>'Eastbound AM No Build VHT'!R166</f>
        <v>776.45578269236285</v>
      </c>
      <c r="H31" s="741">
        <v>2035</v>
      </c>
      <c r="I31" s="744">
        <f>'Westbound PM Build VHT'!S166</f>
        <v>390.44162304914767</v>
      </c>
      <c r="J31" s="744">
        <f>'Westbound AM Build VHT'!S166</f>
        <v>141.98267580635934</v>
      </c>
      <c r="K31" s="744">
        <f>'Eastbound PM Build VHT'!R166</f>
        <v>210.26001292643875</v>
      </c>
      <c r="L31" s="570">
        <f>'Eastbound AM Build VHT'!R166</f>
        <v>319.22697071685229</v>
      </c>
      <c r="M31" s="738"/>
      <c r="N31" s="741">
        <v>2035</v>
      </c>
      <c r="O31" s="538">
        <f t="shared" si="3"/>
        <v>2363.4238187081628</v>
      </c>
      <c r="P31" s="538">
        <f t="shared" si="4"/>
        <v>51.121305063537079</v>
      </c>
      <c r="Q31" s="538">
        <f t="shared" si="5"/>
        <v>415.28592364705526</v>
      </c>
      <c r="R31" s="538">
        <f t="shared" si="6"/>
        <v>914.45762395102111</v>
      </c>
      <c r="S31" s="539">
        <f t="shared" si="11"/>
        <v>3744.2886713697762</v>
      </c>
      <c r="T31" s="738"/>
      <c r="U31" s="741">
        <v>2035</v>
      </c>
      <c r="V31" s="538">
        <f t="shared" si="7"/>
        <v>973515.05455614184</v>
      </c>
      <c r="W31" s="538">
        <f t="shared" si="8"/>
        <v>1353185.9258330371</v>
      </c>
      <c r="X31" s="748">
        <f t="shared" si="9"/>
        <v>19079921.554245822</v>
      </c>
      <c r="Y31" s="738"/>
      <c r="Z31" s="741">
        <v>2035</v>
      </c>
      <c r="AA31" s="561">
        <f t="shared" si="10"/>
        <v>20988792.783852708</v>
      </c>
      <c r="AC31" s="741">
        <v>2035</v>
      </c>
      <c r="AD31" s="605">
        <f t="shared" si="0"/>
        <v>20988792.783852708</v>
      </c>
      <c r="AE31" s="605">
        <f t="shared" si="1"/>
        <v>5803576.1045730496</v>
      </c>
      <c r="AF31" s="641">
        <f t="shared" si="2"/>
        <v>11969615.244282164</v>
      </c>
    </row>
    <row r="32" spans="2:32" ht="15" customHeight="1" x14ac:dyDescent="0.3">
      <c r="B32" s="741">
        <v>2036</v>
      </c>
      <c r="C32" s="569">
        <f>'Westbound PM No Build VHT'!S167</f>
        <v>1288.5829301290794</v>
      </c>
      <c r="D32" s="569">
        <f>'Westbound AM No Build VHT'!S167</f>
        <v>158.52129987234875</v>
      </c>
      <c r="E32" s="569">
        <f>'Eastbound PM No Build VHT'!R167</f>
        <v>401.78888438135004</v>
      </c>
      <c r="F32" s="570">
        <f>'Eastbound AM No Build VHT'!R167</f>
        <v>867.17384162049768</v>
      </c>
      <c r="H32" s="741">
        <v>2036</v>
      </c>
      <c r="I32" s="744">
        <f>'Westbound PM Build VHT'!S167</f>
        <v>425.19511430902531</v>
      </c>
      <c r="J32" s="744">
        <f>'Westbound AM Build VHT'!S167</f>
        <v>146.12977588827189</v>
      </c>
      <c r="K32" s="744">
        <f>'Eastbound PM Build VHT'!R167</f>
        <v>222.21923554040347</v>
      </c>
      <c r="L32" s="570">
        <f>'Eastbound AM Build VHT'!R167</f>
        <v>334.11718247245125</v>
      </c>
      <c r="M32" s="738"/>
      <c r="N32" s="741">
        <v>2036</v>
      </c>
      <c r="O32" s="538">
        <f t="shared" si="3"/>
        <v>2590.1634474601624</v>
      </c>
      <c r="P32" s="538">
        <f t="shared" si="4"/>
        <v>61.957619920384275</v>
      </c>
      <c r="Q32" s="538">
        <f t="shared" si="5"/>
        <v>538.70894652283971</v>
      </c>
      <c r="R32" s="538">
        <f t="shared" si="6"/>
        <v>1066.113318296093</v>
      </c>
      <c r="S32" s="539">
        <f t="shared" si="11"/>
        <v>4256.9433321994793</v>
      </c>
      <c r="T32" s="738"/>
      <c r="U32" s="741">
        <v>2036</v>
      </c>
      <c r="V32" s="538">
        <f t="shared" si="7"/>
        <v>1106805.2663718646</v>
      </c>
      <c r="W32" s="538">
        <f t="shared" si="8"/>
        <v>1538459.3202568917</v>
      </c>
      <c r="X32" s="748">
        <f t="shared" si="9"/>
        <v>21692276.415622171</v>
      </c>
      <c r="Y32" s="738"/>
      <c r="Z32" s="741">
        <v>2036</v>
      </c>
      <c r="AA32" s="561">
        <f t="shared" si="10"/>
        <v>23881942.956278078</v>
      </c>
      <c r="AC32" s="741">
        <v>2036</v>
      </c>
      <c r="AD32" s="605">
        <f t="shared" si="0"/>
        <v>23881942.956278078</v>
      </c>
      <c r="AE32" s="605">
        <f t="shared" si="1"/>
        <v>6171547.8840190768</v>
      </c>
      <c r="AF32" s="641">
        <f t="shared" si="2"/>
        <v>13222852.777752295</v>
      </c>
    </row>
    <row r="33" spans="1:32" ht="15" customHeight="1" x14ac:dyDescent="0.3">
      <c r="B33" s="741">
        <v>2037</v>
      </c>
      <c r="C33" s="569">
        <f>'Westbound PM No Build VHT'!S168</f>
        <v>1414.7442738671343</v>
      </c>
      <c r="D33" s="569">
        <f>'Westbound AM No Build VHT'!S168</f>
        <v>165.25870253437711</v>
      </c>
      <c r="E33" s="569">
        <f>'Eastbound PM No Build VHT'!R168</f>
        <v>466.16078196946108</v>
      </c>
      <c r="F33" s="570">
        <f>'Eastbound AM No Build VHT'!R168</f>
        <v>969.6621298886854</v>
      </c>
      <c r="H33" s="741">
        <v>2037</v>
      </c>
      <c r="I33" s="744">
        <f>'Westbound PM Build VHT'!S168</f>
        <v>464.94150811764729</v>
      </c>
      <c r="J33" s="744">
        <f>'Westbound AM Build VHT'!S168</f>
        <v>150.3184478294134</v>
      </c>
      <c r="K33" s="744">
        <f>'Eastbound PM Build VHT'!R168</f>
        <v>235.34476371461642</v>
      </c>
      <c r="L33" s="570">
        <f>'Eastbound AM Build VHT'!R168</f>
        <v>350.20818417060451</v>
      </c>
      <c r="M33" s="738"/>
      <c r="N33" s="741">
        <v>2037</v>
      </c>
      <c r="O33" s="538">
        <f t="shared" si="3"/>
        <v>2849.4082972484612</v>
      </c>
      <c r="P33" s="538">
        <f t="shared" si="4"/>
        <v>74.701273524818532</v>
      </c>
      <c r="Q33" s="538">
        <f t="shared" si="5"/>
        <v>692.44805476453394</v>
      </c>
      <c r="R33" s="538">
        <f t="shared" si="6"/>
        <v>1238.9078914361617</v>
      </c>
      <c r="S33" s="539">
        <f t="shared" si="11"/>
        <v>4855.4655169739754</v>
      </c>
      <c r="T33" s="738"/>
      <c r="U33" s="741">
        <v>2037</v>
      </c>
      <c r="V33" s="538">
        <f t="shared" si="7"/>
        <v>1262421.0344132336</v>
      </c>
      <c r="W33" s="538">
        <f t="shared" si="8"/>
        <v>1754765.2378343947</v>
      </c>
      <c r="X33" s="748">
        <f t="shared" si="9"/>
        <v>24742189.853464965</v>
      </c>
      <c r="Y33" s="738"/>
      <c r="Z33" s="741">
        <v>2037</v>
      </c>
      <c r="AA33" s="561">
        <f t="shared" si="10"/>
        <v>27262310.679041475</v>
      </c>
      <c r="AC33" s="741">
        <v>2037</v>
      </c>
      <c r="AD33" s="605">
        <f t="shared" si="0"/>
        <v>27262310.679041475</v>
      </c>
      <c r="AE33" s="605">
        <f t="shared" si="1"/>
        <v>6584204.8038128801</v>
      </c>
      <c r="AF33" s="641">
        <f t="shared" si="2"/>
        <v>14654835.365126664</v>
      </c>
    </row>
    <row r="34" spans="1:32" ht="15" customHeight="1" x14ac:dyDescent="0.3">
      <c r="B34" s="741">
        <v>2038</v>
      </c>
      <c r="C34" s="569">
        <f>'Westbound PM No Build VHT'!S169</f>
        <v>1548.6917978935492</v>
      </c>
      <c r="D34" s="569">
        <f>'Westbound AM No Build VHT'!S169</f>
        <v>172.47920263991378</v>
      </c>
      <c r="E34" s="569">
        <f>'Eastbound PM No Build VHT'!R169</f>
        <v>544.02499386202771</v>
      </c>
      <c r="F34" s="570">
        <f>'Eastbound AM No Build VHT'!R169</f>
        <v>1073.5892638807259</v>
      </c>
      <c r="H34" s="741">
        <v>2038</v>
      </c>
      <c r="I34" s="744">
        <f>'Westbound PM Build VHT'!S169</f>
        <v>510.43033274978171</v>
      </c>
      <c r="J34" s="744">
        <f>'Westbound AM Build VHT'!S169</f>
        <v>154.55456762433116</v>
      </c>
      <c r="K34" s="744">
        <f>'Eastbound PM Build VHT'!R169</f>
        <v>249.86528119190706</v>
      </c>
      <c r="L34" s="570">
        <f>'Eastbound AM Build VHT'!R169</f>
        <v>367.63543992730069</v>
      </c>
      <c r="M34" s="738"/>
      <c r="N34" s="741">
        <v>2038</v>
      </c>
      <c r="O34" s="538">
        <f t="shared" si="3"/>
        <v>3114.7843954313025</v>
      </c>
      <c r="P34" s="538">
        <f t="shared" si="4"/>
        <v>89.623175077913118</v>
      </c>
      <c r="Q34" s="538">
        <f t="shared" si="5"/>
        <v>882.47913801036202</v>
      </c>
      <c r="R34" s="538">
        <f t="shared" si="6"/>
        <v>1411.9076479068503</v>
      </c>
      <c r="S34" s="539">
        <f t="shared" si="11"/>
        <v>5498.7943564264278</v>
      </c>
      <c r="T34" s="738"/>
      <c r="U34" s="741">
        <v>2038</v>
      </c>
      <c r="V34" s="538">
        <f t="shared" si="7"/>
        <v>1429686.5326708714</v>
      </c>
      <c r="W34" s="538">
        <f t="shared" si="8"/>
        <v>1987264.280412511</v>
      </c>
      <c r="X34" s="748">
        <f t="shared" si="9"/>
        <v>28020426.353816405</v>
      </c>
      <c r="Y34" s="738"/>
      <c r="Z34" s="741">
        <v>2038</v>
      </c>
      <c r="AA34" s="561">
        <f t="shared" si="10"/>
        <v>30907582.667938858</v>
      </c>
      <c r="AC34" s="741">
        <v>2038</v>
      </c>
      <c r="AD34" s="605">
        <f t="shared" si="0"/>
        <v>30907582.667938858</v>
      </c>
      <c r="AE34" s="605">
        <f t="shared" si="1"/>
        <v>6976248.3120237319</v>
      </c>
      <c r="AF34" s="641">
        <f t="shared" si="2"/>
        <v>16130435.614805866</v>
      </c>
    </row>
    <row r="35" spans="1:32" ht="15" customHeight="1" x14ac:dyDescent="0.3">
      <c r="B35" s="741">
        <v>2039</v>
      </c>
      <c r="C35" s="569">
        <f>'Westbound PM No Build VHT'!S170</f>
        <v>1646.242267934608</v>
      </c>
      <c r="D35" s="569">
        <f>'Westbound AM No Build VHT'!S170</f>
        <v>180.24945465344388</v>
      </c>
      <c r="E35" s="569">
        <f>'Eastbound PM No Build VHT'!R170</f>
        <v>637.93856463450038</v>
      </c>
      <c r="F35" s="570">
        <f>'Eastbound AM No Build VHT'!R170</f>
        <v>1148.7350809992263</v>
      </c>
      <c r="H35" s="741">
        <v>2039</v>
      </c>
      <c r="I35" s="744">
        <f>'Westbound PM Build VHT'!S170</f>
        <v>562.49803405522277</v>
      </c>
      <c r="J35" s="744">
        <f>'Westbound AM Build VHT'!S170</f>
        <v>158.84465407424872</v>
      </c>
      <c r="K35" s="744">
        <f>'Eastbound PM Build VHT'!R170</f>
        <v>266.04394411091624</v>
      </c>
      <c r="L35" s="570">
        <f>'Eastbound AM Build VHT'!R170</f>
        <v>386.5463692712342</v>
      </c>
      <c r="M35" s="738"/>
      <c r="N35" s="741">
        <v>2039</v>
      </c>
      <c r="O35" s="538">
        <f t="shared" si="3"/>
        <v>3251.232701638156</v>
      </c>
      <c r="P35" s="538">
        <f t="shared" si="4"/>
        <v>107.02400289597577</v>
      </c>
      <c r="Q35" s="538">
        <f t="shared" si="5"/>
        <v>1115.6838615707525</v>
      </c>
      <c r="R35" s="538">
        <f t="shared" si="6"/>
        <v>1524.3774234559842</v>
      </c>
      <c r="S35" s="539">
        <f t="shared" si="11"/>
        <v>5998.3179895608682</v>
      </c>
      <c r="T35" s="738"/>
      <c r="U35" s="741">
        <v>2039</v>
      </c>
      <c r="V35" s="538">
        <f t="shared" si="7"/>
        <v>1559562.6772858258</v>
      </c>
      <c r="W35" s="538">
        <f t="shared" si="8"/>
        <v>2167792.1214272976</v>
      </c>
      <c r="X35" s="748">
        <f t="shared" si="9"/>
        <v>30565868.912124895</v>
      </c>
      <c r="Y35" s="738"/>
      <c r="Z35" s="741">
        <v>2039</v>
      </c>
      <c r="AA35" s="561">
        <f t="shared" si="10"/>
        <v>33785173.702668019</v>
      </c>
      <c r="AC35" s="741">
        <v>2039</v>
      </c>
      <c r="AD35" s="605">
        <f t="shared" si="0"/>
        <v>33785173.702668019</v>
      </c>
      <c r="AE35" s="605">
        <f t="shared" si="1"/>
        <v>7126877.0958544388</v>
      </c>
      <c r="AF35" s="641">
        <f t="shared" si="2"/>
        <v>17118668.734405801</v>
      </c>
    </row>
    <row r="36" spans="1:32" ht="15" customHeight="1" x14ac:dyDescent="0.3">
      <c r="B36" s="741">
        <v>2040</v>
      </c>
      <c r="C36" s="569">
        <f>'Westbound PM No Build VHT'!S171</f>
        <v>1754.5337230724058</v>
      </c>
      <c r="D36" s="569">
        <f>'Westbound AM No Build VHT'!S171</f>
        <v>188.64323342002319</v>
      </c>
      <c r="E36" s="569">
        <f>'Eastbound PM No Build VHT'!R171</f>
        <v>750.83153196761452</v>
      </c>
      <c r="F36" s="570">
        <f>'Eastbound AM No Build VHT'!R171</f>
        <v>1232.3500557634782</v>
      </c>
      <c r="H36" s="741">
        <v>2040</v>
      </c>
      <c r="I36" s="744">
        <f>'Westbound PM Build VHT'!S171</f>
        <v>622.07525025157906</v>
      </c>
      <c r="J36" s="744">
        <f>'Westbound AM Build VHT'!S171</f>
        <v>163.19591963454516</v>
      </c>
      <c r="K36" s="744">
        <f>'Eastbound PM Build VHT'!R171</f>
        <v>284.18211263457221</v>
      </c>
      <c r="L36" s="570">
        <f>'Eastbound AM Build VHT'!R171</f>
        <v>407.10111792625298</v>
      </c>
      <c r="M36" s="738"/>
      <c r="N36" s="741">
        <v>2040</v>
      </c>
      <c r="O36" s="538">
        <f t="shared" si="3"/>
        <v>3397.3754184624804</v>
      </c>
      <c r="P36" s="538">
        <f t="shared" si="4"/>
        <v>127.23656892739015</v>
      </c>
      <c r="Q36" s="538">
        <f t="shared" si="5"/>
        <v>1399.948257999127</v>
      </c>
      <c r="R36" s="538">
        <f t="shared" si="6"/>
        <v>1650.4978756744504</v>
      </c>
      <c r="S36" s="539">
        <f t="shared" si="11"/>
        <v>6575.0581210634482</v>
      </c>
      <c r="T36" s="738"/>
      <c r="U36" s="741">
        <v>2040</v>
      </c>
      <c r="V36" s="538">
        <f t="shared" si="7"/>
        <v>1709515.1114764966</v>
      </c>
      <c r="W36" s="538">
        <f t="shared" si="8"/>
        <v>2376226.0049523301</v>
      </c>
      <c r="X36" s="748">
        <f t="shared" si="9"/>
        <v>33504786.669827852</v>
      </c>
      <c r="Y36" s="738"/>
      <c r="Z36" s="741">
        <v>2040</v>
      </c>
      <c r="AA36" s="561">
        <f t="shared" si="10"/>
        <v>37111736.682054125</v>
      </c>
      <c r="AC36" s="741">
        <v>2040</v>
      </c>
      <c r="AD36" s="605">
        <f t="shared" si="0"/>
        <v>37111736.682054125</v>
      </c>
      <c r="AE36" s="605">
        <f t="shared" si="1"/>
        <v>7316453.4472967293</v>
      </c>
      <c r="AF36" s="641">
        <f t="shared" si="2"/>
        <v>18256515.288050916</v>
      </c>
    </row>
    <row r="37" spans="1:32" ht="15" customHeight="1" thickBot="1" x14ac:dyDescent="0.35">
      <c r="B37" s="742">
        <v>2041</v>
      </c>
      <c r="C37" s="592">
        <f>'Westbound PM No Build VHT'!S172</f>
        <v>1875.0261889923054</v>
      </c>
      <c r="D37" s="592">
        <f>'Westbound AM No Build VHT'!S172</f>
        <v>197.74198437577621</v>
      </c>
      <c r="E37" s="592">
        <f>'Eastbound PM No Build VHT'!R172</f>
        <v>886.04603813011204</v>
      </c>
      <c r="F37" s="734">
        <f>'Eastbound AM No Build VHT'!R172</f>
        <v>1317.4986459497825</v>
      </c>
      <c r="H37" s="742">
        <v>2041</v>
      </c>
      <c r="I37" s="747">
        <f>'Westbound PM Build VHT'!S172</f>
        <v>690.19447358126831</v>
      </c>
      <c r="J37" s="747">
        <f>'Westbound AM Build VHT'!S172</f>
        <v>167.61632382225088</v>
      </c>
      <c r="K37" s="747">
        <f>'Eastbound PM Build VHT'!R172</f>
        <v>304.62333788671202</v>
      </c>
      <c r="L37" s="734">
        <f>'Eastbound AM Build VHT'!R172</f>
        <v>429.47336052947679</v>
      </c>
      <c r="M37" s="738"/>
      <c r="N37" s="742">
        <v>2041</v>
      </c>
      <c r="O37" s="541">
        <f t="shared" si="3"/>
        <v>3554.495146233111</v>
      </c>
      <c r="P37" s="541">
        <f t="shared" si="4"/>
        <v>150.62830276762668</v>
      </c>
      <c r="Q37" s="541">
        <f t="shared" si="5"/>
        <v>1744.2681007301999</v>
      </c>
      <c r="R37" s="541">
        <f t="shared" si="6"/>
        <v>1776.0505708406113</v>
      </c>
      <c r="S37" s="578">
        <f t="shared" si="11"/>
        <v>7225.442120571548</v>
      </c>
      <c r="T37" s="738"/>
      <c r="U37" s="742">
        <v>2041</v>
      </c>
      <c r="V37" s="541">
        <f t="shared" si="7"/>
        <v>1878614.9513486025</v>
      </c>
      <c r="W37" s="541">
        <f t="shared" si="8"/>
        <v>2611274.7823745576</v>
      </c>
      <c r="X37" s="749">
        <f t="shared" si="9"/>
        <v>36818974.431481265</v>
      </c>
      <c r="Y37" s="738"/>
      <c r="Z37" s="742">
        <v>2041</v>
      </c>
      <c r="AA37" s="561">
        <f t="shared" si="10"/>
        <v>40870923.703277998</v>
      </c>
      <c r="AC37" s="650">
        <v>2041</v>
      </c>
      <c r="AD37" s="605">
        <f t="shared" si="0"/>
        <v>40870923.703277998</v>
      </c>
      <c r="AE37" s="651">
        <f t="shared" si="1"/>
        <v>7530434.0769031774</v>
      </c>
      <c r="AF37" s="652">
        <f t="shared" si="2"/>
        <v>19520180.781553946</v>
      </c>
    </row>
    <row r="38" spans="1:32" ht="15" customHeight="1" thickBot="1" x14ac:dyDescent="0.3">
      <c r="B38" s="631" t="s">
        <v>628</v>
      </c>
      <c r="H38" s="631" t="s">
        <v>628</v>
      </c>
      <c r="N38" s="948" t="s">
        <v>635</v>
      </c>
      <c r="O38" s="948"/>
      <c r="P38" s="948"/>
      <c r="Q38" s="948"/>
      <c r="R38" s="948"/>
      <c r="S38" s="948"/>
      <c r="AA38" s="445">
        <f>SUM(AA9:AA37)</f>
        <v>311714803.04072481</v>
      </c>
      <c r="AC38" s="653" t="s">
        <v>214</v>
      </c>
      <c r="AD38" s="654">
        <f>SUM(AD9:AD37)</f>
        <v>311714803.04072481</v>
      </c>
      <c r="AE38" s="654">
        <f t="shared" ref="AE38:AF38" si="12">SUM(AE9:AE37)</f>
        <v>84002766.705105841</v>
      </c>
      <c r="AF38" s="655">
        <f t="shared" si="12"/>
        <v>173776583.13674653</v>
      </c>
    </row>
    <row r="39" spans="1:32" ht="15" customHeight="1" x14ac:dyDescent="0.25">
      <c r="B39" s="631"/>
      <c r="H39" s="631"/>
      <c r="N39" s="949"/>
      <c r="O39" s="949"/>
      <c r="P39" s="949"/>
      <c r="Q39" s="949"/>
      <c r="R39" s="949"/>
      <c r="S39" s="949"/>
      <c r="AA39" s="498"/>
      <c r="AC39" s="739"/>
      <c r="AD39" s="498"/>
      <c r="AE39" s="498"/>
      <c r="AF39" s="498"/>
    </row>
    <row r="40" spans="1:32" ht="15" customHeight="1" x14ac:dyDescent="0.25">
      <c r="B40" s="631"/>
      <c r="H40" s="631"/>
      <c r="N40" s="949"/>
      <c r="O40" s="949"/>
      <c r="P40" s="949"/>
      <c r="Q40" s="949"/>
      <c r="R40" s="949"/>
      <c r="S40" s="949"/>
      <c r="AA40" s="498"/>
      <c r="AC40" s="739"/>
      <c r="AD40" s="498"/>
      <c r="AE40" s="498"/>
      <c r="AF40" s="498"/>
    </row>
    <row r="41" spans="1:32" ht="15" customHeight="1" x14ac:dyDescent="0.3">
      <c r="B41" s="631"/>
      <c r="H41" s="631"/>
      <c r="AA41" s="498"/>
      <c r="AC41" s="739"/>
      <c r="AD41" s="498"/>
      <c r="AE41" s="498"/>
      <c r="AF41" s="498"/>
    </row>
    <row r="42" spans="1:32" ht="15" customHeight="1" x14ac:dyDescent="0.3">
      <c r="A42" s="746"/>
      <c r="B42" s="746"/>
      <c r="C42" s="746"/>
      <c r="D42" s="746"/>
      <c r="E42" s="746"/>
      <c r="F42" s="836"/>
      <c r="G42" s="746"/>
      <c r="H42" s="746"/>
      <c r="I42" s="746"/>
      <c r="J42" s="746"/>
      <c r="K42" s="746"/>
      <c r="L42" s="836"/>
      <c r="M42" s="746"/>
      <c r="AA42" s="498"/>
    </row>
    <row r="43" spans="1:32" ht="15" customHeight="1" x14ac:dyDescent="0.3">
      <c r="A43" s="746"/>
      <c r="B43" s="746"/>
      <c r="C43" s="746"/>
      <c r="D43" s="746"/>
      <c r="E43" s="746"/>
      <c r="F43" s="746"/>
      <c r="G43" s="836"/>
      <c r="I43" s="746"/>
      <c r="J43" s="746"/>
      <c r="K43" s="746"/>
      <c r="L43" s="746"/>
      <c r="M43" s="836"/>
      <c r="N43" s="950" t="s">
        <v>630</v>
      </c>
      <c r="O43" s="950"/>
      <c r="P43" s="950"/>
      <c r="Q43" s="950"/>
      <c r="R43" s="950"/>
      <c r="S43" s="950"/>
      <c r="Y43" s="423"/>
      <c r="Z43" s="423"/>
      <c r="AA43" s="423"/>
    </row>
    <row r="44" spans="1:32" s="738" customFormat="1" ht="15" customHeight="1" thickBot="1" x14ac:dyDescent="0.35">
      <c r="A44" s="746"/>
      <c r="B44" s="746"/>
      <c r="C44" s="746"/>
      <c r="D44" s="746"/>
      <c r="E44" s="746"/>
      <c r="F44" s="746"/>
      <c r="G44" s="836"/>
      <c r="N44" s="746"/>
      <c r="O44" s="746"/>
      <c r="P44" s="745"/>
      <c r="Q44" s="745"/>
      <c r="R44" s="746"/>
      <c r="U44" s="947" t="s">
        <v>636</v>
      </c>
      <c r="V44" s="947"/>
      <c r="W44" s="947"/>
      <c r="Y44" s="423"/>
      <c r="Z44" s="423"/>
      <c r="AA44" s="423"/>
    </row>
    <row r="45" spans="1:32" ht="15" customHeight="1" thickBot="1" x14ac:dyDescent="0.35">
      <c r="A45" s="746"/>
      <c r="B45" s="746"/>
      <c r="C45" s="746"/>
      <c r="D45" s="746"/>
      <c r="E45" s="746"/>
      <c r="F45" s="746"/>
      <c r="G45" s="746"/>
      <c r="N45" s="746"/>
      <c r="O45" s="756" t="s">
        <v>588</v>
      </c>
      <c r="P45" s="750">
        <v>0.33437334950411768</v>
      </c>
      <c r="Q45" s="751">
        <v>0.44447647447177951</v>
      </c>
      <c r="R45" s="746" t="s">
        <v>588</v>
      </c>
      <c r="U45" s="740" t="s">
        <v>342</v>
      </c>
      <c r="V45" s="611" t="s">
        <v>456</v>
      </c>
      <c r="W45" s="736" t="s">
        <v>457</v>
      </c>
      <c r="Y45" s="423"/>
      <c r="Z45" s="423"/>
      <c r="AA45" s="423"/>
    </row>
    <row r="46" spans="1:32" ht="15" customHeight="1" thickBot="1" x14ac:dyDescent="0.35">
      <c r="A46" s="746"/>
      <c r="B46" s="746"/>
      <c r="C46" s="746"/>
      <c r="D46" s="746"/>
      <c r="E46" s="746"/>
      <c r="F46" s="746"/>
      <c r="G46" s="746"/>
      <c r="O46" s="756" t="s">
        <v>589</v>
      </c>
      <c r="P46" s="753">
        <v>0.59215390935232093</v>
      </c>
      <c r="Q46" s="815">
        <v>0.87551943422991152</v>
      </c>
      <c r="R46" s="746" t="s">
        <v>589</v>
      </c>
      <c r="U46" s="741" t="s">
        <v>458</v>
      </c>
      <c r="V46" s="507">
        <v>1.39</v>
      </c>
      <c r="W46" s="834">
        <v>1</v>
      </c>
      <c r="Y46" s="673"/>
      <c r="Z46" s="423"/>
      <c r="AA46" s="423"/>
    </row>
    <row r="47" spans="1:32" ht="15" customHeight="1" thickBot="1" x14ac:dyDescent="0.35">
      <c r="A47" s="746"/>
      <c r="B47" s="746"/>
      <c r="C47" s="746"/>
      <c r="D47" s="746"/>
      <c r="E47" s="746"/>
      <c r="F47" s="746"/>
      <c r="G47" s="746"/>
      <c r="N47" s="825" t="s">
        <v>633</v>
      </c>
      <c r="O47" s="826" t="s">
        <v>590</v>
      </c>
      <c r="P47" s="811">
        <v>1</v>
      </c>
      <c r="Q47" s="816">
        <v>1</v>
      </c>
      <c r="R47" s="817" t="s">
        <v>590</v>
      </c>
      <c r="S47" s="832" t="s">
        <v>632</v>
      </c>
      <c r="U47" s="741" t="s">
        <v>455</v>
      </c>
      <c r="V47" s="577">
        <v>14.1</v>
      </c>
      <c r="W47" s="835">
        <v>27.2</v>
      </c>
      <c r="Y47" s="423"/>
      <c r="Z47" s="423"/>
      <c r="AA47" s="423"/>
    </row>
    <row r="48" spans="1:32" ht="15" customHeight="1" thickBot="1" x14ac:dyDescent="0.3">
      <c r="A48" s="746"/>
      <c r="B48" s="746"/>
      <c r="C48" s="746"/>
      <c r="D48" s="746"/>
      <c r="E48" s="746"/>
      <c r="F48" s="746"/>
      <c r="G48" s="746"/>
      <c r="N48" s="814">
        <v>5</v>
      </c>
      <c r="O48" s="756" t="s">
        <v>591</v>
      </c>
      <c r="P48" s="812">
        <v>0.94405849427269195</v>
      </c>
      <c r="Q48" s="754">
        <v>0.78537065525814542</v>
      </c>
      <c r="R48" s="746" t="s">
        <v>591</v>
      </c>
      <c r="S48" s="830">
        <v>2</v>
      </c>
      <c r="U48" s="933" t="s">
        <v>459</v>
      </c>
      <c r="V48" s="935">
        <v>260</v>
      </c>
      <c r="W48" s="936"/>
      <c r="Y48" s="423"/>
      <c r="Z48" s="423"/>
      <c r="AA48" s="423"/>
    </row>
    <row r="49" spans="1:27" ht="15" customHeight="1" thickBot="1" x14ac:dyDescent="0.3">
      <c r="A49" s="746"/>
      <c r="B49" s="746"/>
      <c r="C49" s="746"/>
      <c r="D49" s="746"/>
      <c r="E49" s="746"/>
      <c r="F49" s="746"/>
      <c r="G49" s="746"/>
      <c r="N49" s="746"/>
      <c r="O49" s="756" t="s">
        <v>592</v>
      </c>
      <c r="P49" s="812">
        <v>1.012471810578264</v>
      </c>
      <c r="Q49" s="755">
        <v>0.75141452481917181</v>
      </c>
      <c r="R49" s="746" t="s">
        <v>592</v>
      </c>
      <c r="U49" s="934"/>
      <c r="V49" s="937"/>
      <c r="W49" s="857"/>
      <c r="Y49" s="423"/>
      <c r="Z49" s="423"/>
      <c r="AA49" s="423"/>
    </row>
    <row r="50" spans="1:27" ht="15" customHeight="1" x14ac:dyDescent="0.25">
      <c r="A50" s="746"/>
      <c r="B50" s="746"/>
      <c r="C50" s="746"/>
      <c r="D50" s="746"/>
      <c r="E50" s="746"/>
      <c r="F50" s="746"/>
      <c r="G50" s="746"/>
      <c r="N50" s="746"/>
      <c r="O50" s="756" t="s">
        <v>593</v>
      </c>
      <c r="P50" s="812">
        <v>0.96217168231115524</v>
      </c>
      <c r="Q50" s="755">
        <v>0.72119538487000812</v>
      </c>
      <c r="R50" s="746" t="s">
        <v>593</v>
      </c>
      <c r="U50" s="948" t="s">
        <v>637</v>
      </c>
      <c r="V50" s="948"/>
      <c r="W50" s="948"/>
      <c r="Y50" s="423"/>
      <c r="Z50" s="423"/>
      <c r="AA50" s="423"/>
    </row>
    <row r="51" spans="1:27" ht="15" customHeight="1" thickBot="1" x14ac:dyDescent="0.3">
      <c r="A51" s="746"/>
      <c r="B51" s="746"/>
      <c r="C51" s="746"/>
      <c r="D51" s="746"/>
      <c r="E51" s="746"/>
      <c r="F51" s="746"/>
      <c r="G51" s="746"/>
      <c r="N51" s="746"/>
      <c r="O51" s="756" t="s">
        <v>594</v>
      </c>
      <c r="P51" s="813">
        <v>1.0157190084030328</v>
      </c>
      <c r="Q51" s="755">
        <v>0.75855831793250528</v>
      </c>
      <c r="R51" s="746" t="s">
        <v>594</v>
      </c>
      <c r="U51" s="951"/>
      <c r="V51" s="951"/>
      <c r="W51" s="951"/>
      <c r="Y51" s="423"/>
      <c r="Z51" s="423"/>
      <c r="AA51" s="423"/>
    </row>
    <row r="52" spans="1:27" ht="15" customHeight="1" x14ac:dyDescent="0.3">
      <c r="A52" s="746"/>
      <c r="B52" s="746"/>
      <c r="C52" s="746"/>
      <c r="D52" s="746"/>
      <c r="E52" s="746"/>
      <c r="F52" s="746"/>
      <c r="G52" s="746"/>
      <c r="N52" s="746"/>
      <c r="O52" s="756" t="s">
        <v>595</v>
      </c>
      <c r="P52" s="752">
        <v>0.70473889759112651</v>
      </c>
      <c r="Q52" s="750">
        <v>0.92759930685150627</v>
      </c>
      <c r="R52" s="746" t="s">
        <v>595</v>
      </c>
      <c r="U52" s="737"/>
      <c r="V52" s="738"/>
      <c r="W52" s="738"/>
      <c r="Y52" s="423"/>
      <c r="Z52" s="423"/>
      <c r="AA52" s="423"/>
    </row>
    <row r="53" spans="1:27" ht="15" customHeight="1" x14ac:dyDescent="0.3">
      <c r="A53" s="746"/>
      <c r="B53" s="746"/>
      <c r="C53" s="746"/>
      <c r="D53" s="746"/>
      <c r="E53" s="746"/>
      <c r="F53" s="746"/>
      <c r="G53" s="746"/>
      <c r="N53" s="746"/>
      <c r="O53" s="756" t="s">
        <v>596</v>
      </c>
      <c r="P53" s="750">
        <v>0.70843899496210994</v>
      </c>
      <c r="Q53" s="750">
        <v>0.94502324071605592</v>
      </c>
      <c r="R53" s="746" t="s">
        <v>596</v>
      </c>
      <c r="U53" s="737"/>
      <c r="V53" s="738"/>
      <c r="W53" s="738"/>
      <c r="Y53" s="423"/>
      <c r="Z53" s="423"/>
      <c r="AA53" s="423"/>
    </row>
    <row r="54" spans="1:27" ht="15" customHeight="1" thickBot="1" x14ac:dyDescent="0.35">
      <c r="A54" s="746"/>
      <c r="B54" s="746"/>
      <c r="C54" s="746"/>
      <c r="D54" s="746"/>
      <c r="E54" s="746"/>
      <c r="F54" s="746"/>
      <c r="G54" s="746"/>
      <c r="N54" s="746"/>
      <c r="O54" s="756" t="s">
        <v>597</v>
      </c>
      <c r="P54" s="751">
        <v>0.75720280682443586</v>
      </c>
      <c r="Q54" s="751">
        <v>0.93662640579796008</v>
      </c>
      <c r="R54" s="746" t="s">
        <v>597</v>
      </c>
      <c r="U54" s="737"/>
      <c r="V54" s="738"/>
      <c r="W54" s="738"/>
      <c r="Y54" s="423"/>
      <c r="Z54" s="423"/>
      <c r="AA54" s="423"/>
    </row>
    <row r="55" spans="1:27" ht="15" customHeight="1" thickBot="1" x14ac:dyDescent="0.35">
      <c r="A55" s="746"/>
      <c r="B55" s="746"/>
      <c r="C55" s="746"/>
      <c r="D55" s="746"/>
      <c r="E55" s="746"/>
      <c r="F55" s="746"/>
      <c r="G55" s="746"/>
      <c r="O55" s="756" t="s">
        <v>598</v>
      </c>
      <c r="P55" s="819">
        <v>0.88854673807205442</v>
      </c>
      <c r="Q55" s="821">
        <v>1.0206139473918068</v>
      </c>
      <c r="R55" s="746" t="s">
        <v>598</v>
      </c>
      <c r="U55" s="737"/>
      <c r="V55" s="738"/>
      <c r="W55" s="738"/>
      <c r="Y55" s="423"/>
      <c r="Z55" s="423"/>
      <c r="AA55" s="423"/>
    </row>
    <row r="56" spans="1:27" ht="15" customHeight="1" thickBot="1" x14ac:dyDescent="0.35">
      <c r="A56" s="746"/>
      <c r="B56" s="746"/>
      <c r="C56" s="746"/>
      <c r="D56" s="746"/>
      <c r="E56" s="746"/>
      <c r="F56" s="746"/>
      <c r="G56" s="746"/>
      <c r="N56" s="828" t="s">
        <v>634</v>
      </c>
      <c r="O56" s="829" t="s">
        <v>599</v>
      </c>
      <c r="P56" s="818">
        <v>1</v>
      </c>
      <c r="Q56" s="822">
        <v>1</v>
      </c>
      <c r="R56" s="824" t="s">
        <v>599</v>
      </c>
      <c r="S56" s="833" t="s">
        <v>631</v>
      </c>
      <c r="U56" s="737"/>
      <c r="V56" s="738"/>
      <c r="W56" s="738"/>
      <c r="Y56" s="423"/>
      <c r="Z56" s="423"/>
      <c r="AA56" s="423"/>
    </row>
    <row r="57" spans="1:27" ht="15" customHeight="1" thickBot="1" x14ac:dyDescent="0.35">
      <c r="A57" s="746"/>
      <c r="B57" s="746"/>
      <c r="C57" s="746"/>
      <c r="D57" s="746"/>
      <c r="E57" s="746"/>
      <c r="F57" s="746"/>
      <c r="G57" s="746"/>
      <c r="N57" s="827">
        <v>3</v>
      </c>
      <c r="O57" s="756" t="s">
        <v>600</v>
      </c>
      <c r="P57" s="820">
        <v>0.88236526819355654</v>
      </c>
      <c r="Q57" s="823">
        <v>0.98187495680164316</v>
      </c>
      <c r="R57" s="746" t="s">
        <v>600</v>
      </c>
      <c r="S57" s="831">
        <v>3</v>
      </c>
      <c r="U57" s="737"/>
      <c r="V57" s="738"/>
      <c r="W57" s="738"/>
      <c r="Y57" s="423"/>
      <c r="Z57" s="423"/>
      <c r="AA57" s="423"/>
    </row>
    <row r="58" spans="1:27" ht="15" customHeight="1" x14ac:dyDescent="0.3">
      <c r="A58" s="746"/>
      <c r="B58" s="746"/>
      <c r="C58" s="746"/>
      <c r="D58" s="746"/>
      <c r="E58" s="746"/>
      <c r="F58" s="746"/>
      <c r="G58" s="746"/>
      <c r="N58" s="746"/>
      <c r="O58" s="756" t="s">
        <v>601</v>
      </c>
      <c r="P58" s="752">
        <v>0.68761165911688749</v>
      </c>
      <c r="Q58" s="752">
        <v>0.74839653870079093</v>
      </c>
      <c r="R58" s="746" t="s">
        <v>601</v>
      </c>
      <c r="U58" s="737"/>
      <c r="V58" s="738"/>
      <c r="W58" s="738"/>
      <c r="Y58" s="423"/>
      <c r="Z58" s="423"/>
      <c r="AA58" s="423"/>
    </row>
    <row r="59" spans="1:27" ht="15" customHeight="1" x14ac:dyDescent="0.3">
      <c r="A59" s="746"/>
      <c r="B59" s="746"/>
      <c r="C59" s="746"/>
      <c r="D59" s="746"/>
      <c r="E59" s="746"/>
      <c r="F59" s="746"/>
      <c r="G59" s="746"/>
      <c r="N59" s="746"/>
      <c r="O59" s="756" t="s">
        <v>602</v>
      </c>
      <c r="P59" s="750">
        <v>0.56333347445070059</v>
      </c>
      <c r="Q59" s="750">
        <v>0.5918924706498021</v>
      </c>
      <c r="R59" s="746" t="s">
        <v>602</v>
      </c>
      <c r="U59" s="737"/>
      <c r="V59" s="738"/>
      <c r="W59" s="738"/>
      <c r="Y59" s="423"/>
      <c r="Z59" s="423"/>
      <c r="AA59" s="423"/>
    </row>
    <row r="60" spans="1:27" ht="15" customHeight="1" x14ac:dyDescent="0.3">
      <c r="A60" s="746"/>
      <c r="B60" s="746"/>
      <c r="C60" s="746"/>
      <c r="D60" s="746"/>
      <c r="E60" s="746"/>
      <c r="F60" s="746"/>
      <c r="G60" s="746"/>
      <c r="N60" s="746"/>
      <c r="O60" s="756" t="s">
        <v>603</v>
      </c>
      <c r="P60" s="750">
        <v>0.46088332416070443</v>
      </c>
      <c r="Q60" s="750">
        <v>0.54848756381014441</v>
      </c>
      <c r="R60" s="746" t="s">
        <v>603</v>
      </c>
      <c r="U60" s="737"/>
      <c r="V60" s="738"/>
      <c r="W60" s="738"/>
      <c r="Y60" s="423"/>
      <c r="Z60" s="423"/>
      <c r="AA60" s="423"/>
    </row>
    <row r="61" spans="1:27" ht="15" customHeight="1" x14ac:dyDescent="0.3">
      <c r="A61" s="746"/>
      <c r="B61" s="746"/>
      <c r="C61" s="746"/>
      <c r="D61" s="746"/>
      <c r="E61" s="746"/>
      <c r="F61" s="746"/>
      <c r="G61" s="746"/>
      <c r="H61" s="746"/>
      <c r="I61" s="756"/>
      <c r="J61" s="746"/>
      <c r="K61" s="746"/>
      <c r="L61" s="746"/>
      <c r="U61" s="737"/>
      <c r="V61" s="738"/>
      <c r="W61" s="738"/>
      <c r="Y61" s="423"/>
      <c r="Z61" s="423"/>
      <c r="AA61" s="423"/>
    </row>
    <row r="62" spans="1:27" ht="15" customHeight="1" x14ac:dyDescent="0.3">
      <c r="A62" s="746"/>
      <c r="B62" s="746"/>
      <c r="C62" s="746"/>
      <c r="D62" s="746"/>
      <c r="E62" s="746"/>
      <c r="F62" s="746"/>
      <c r="G62" s="746"/>
      <c r="H62" s="746"/>
      <c r="I62" s="746"/>
      <c r="J62" s="746"/>
      <c r="K62" s="746"/>
      <c r="L62" s="746"/>
      <c r="U62" s="737"/>
      <c r="V62" s="738"/>
      <c r="W62" s="738"/>
      <c r="Y62" s="423"/>
      <c r="Z62" s="423"/>
      <c r="AA62" s="423"/>
    </row>
    <row r="63" spans="1:27" ht="15" customHeight="1" x14ac:dyDescent="0.25">
      <c r="A63" s="746"/>
      <c r="B63" s="848" t="s">
        <v>640</v>
      </c>
      <c r="C63" s="848"/>
      <c r="D63" s="848"/>
      <c r="E63" s="848"/>
      <c r="F63" s="848"/>
      <c r="H63" s="848" t="s">
        <v>641</v>
      </c>
      <c r="I63" s="848"/>
      <c r="J63" s="848"/>
      <c r="K63" s="848"/>
      <c r="L63" s="848"/>
      <c r="M63" s="735"/>
      <c r="N63" s="848" t="s">
        <v>642</v>
      </c>
      <c r="O63" s="848"/>
      <c r="P63" s="848"/>
      <c r="Q63" s="848"/>
      <c r="R63" s="848"/>
      <c r="S63" s="848"/>
      <c r="U63" s="848" t="s">
        <v>644</v>
      </c>
      <c r="V63" s="848"/>
      <c r="W63" s="848"/>
      <c r="X63" s="848"/>
    </row>
    <row r="64" spans="1:27" ht="15" customHeight="1" x14ac:dyDescent="0.25">
      <c r="A64" s="746"/>
      <c r="B64" s="848"/>
      <c r="C64" s="848"/>
      <c r="D64" s="848"/>
      <c r="E64" s="848"/>
      <c r="F64" s="848"/>
      <c r="H64" s="848"/>
      <c r="I64" s="848"/>
      <c r="J64" s="848"/>
      <c r="K64" s="848"/>
      <c r="L64" s="848"/>
      <c r="M64" s="735"/>
      <c r="N64" s="848"/>
      <c r="O64" s="848"/>
      <c r="P64" s="848"/>
      <c r="Q64" s="848"/>
      <c r="R64" s="848"/>
      <c r="S64" s="848"/>
      <c r="U64" s="848"/>
      <c r="V64" s="848"/>
      <c r="W64" s="848"/>
      <c r="X64" s="848"/>
    </row>
    <row r="65" spans="1:26" s="617" customFormat="1" ht="15" customHeight="1" thickBot="1" x14ac:dyDescent="0.3">
      <c r="A65" s="746"/>
      <c r="B65" s="862"/>
      <c r="C65" s="862"/>
      <c r="D65" s="862"/>
      <c r="E65" s="862"/>
      <c r="F65" s="862"/>
      <c r="H65" s="862"/>
      <c r="I65" s="862"/>
      <c r="J65" s="862"/>
      <c r="K65" s="862"/>
      <c r="L65" s="862"/>
      <c r="M65" s="735"/>
      <c r="N65" s="848"/>
      <c r="O65" s="848"/>
      <c r="P65" s="848"/>
      <c r="Q65" s="848"/>
      <c r="R65" s="848"/>
      <c r="S65" s="848"/>
      <c r="U65" s="862"/>
      <c r="V65" s="862"/>
      <c r="W65" s="862"/>
      <c r="X65" s="862"/>
      <c r="Z65" s="737"/>
    </row>
    <row r="66" spans="1:26" ht="15" customHeight="1" x14ac:dyDescent="0.25">
      <c r="A66" s="746"/>
      <c r="B66" s="922" t="s">
        <v>21</v>
      </c>
      <c r="C66" s="864" t="s">
        <v>449</v>
      </c>
      <c r="D66" s="865"/>
      <c r="E66" s="865"/>
      <c r="F66" s="866"/>
      <c r="H66" s="922" t="s">
        <v>21</v>
      </c>
      <c r="I66" s="864" t="s">
        <v>449</v>
      </c>
      <c r="J66" s="865"/>
      <c r="K66" s="865"/>
      <c r="L66" s="866"/>
      <c r="M66" s="743"/>
      <c r="N66" s="850" t="s">
        <v>21</v>
      </c>
      <c r="O66" s="853" t="s">
        <v>449</v>
      </c>
      <c r="P66" s="853"/>
      <c r="Q66" s="853"/>
      <c r="R66" s="853"/>
      <c r="S66" s="854" t="s">
        <v>451</v>
      </c>
      <c r="U66" s="850" t="s">
        <v>21</v>
      </c>
      <c r="V66" s="853" t="s">
        <v>452</v>
      </c>
      <c r="W66" s="853" t="s">
        <v>638</v>
      </c>
      <c r="X66" s="854" t="s">
        <v>639</v>
      </c>
    </row>
    <row r="67" spans="1:26" ht="15" customHeight="1" x14ac:dyDescent="0.25">
      <c r="A67" s="746"/>
      <c r="B67" s="923"/>
      <c r="C67" s="925"/>
      <c r="D67" s="926"/>
      <c r="E67" s="926"/>
      <c r="F67" s="927"/>
      <c r="H67" s="923"/>
      <c r="I67" s="925"/>
      <c r="J67" s="926"/>
      <c r="K67" s="926"/>
      <c r="L67" s="927"/>
      <c r="M67" s="743"/>
      <c r="N67" s="907"/>
      <c r="O67" s="908"/>
      <c r="P67" s="908"/>
      <c r="Q67" s="908"/>
      <c r="R67" s="908"/>
      <c r="S67" s="929"/>
      <c r="U67" s="907"/>
      <c r="V67" s="908"/>
      <c r="W67" s="908"/>
      <c r="X67" s="929"/>
    </row>
    <row r="68" spans="1:26" ht="15" customHeight="1" x14ac:dyDescent="0.25">
      <c r="A68" s="746"/>
      <c r="B68" s="923"/>
      <c r="C68" s="920" t="s">
        <v>583</v>
      </c>
      <c r="D68" s="920" t="s">
        <v>584</v>
      </c>
      <c r="E68" s="920" t="s">
        <v>585</v>
      </c>
      <c r="F68" s="918" t="s">
        <v>586</v>
      </c>
      <c r="H68" s="923"/>
      <c r="I68" s="920" t="s">
        <v>583</v>
      </c>
      <c r="J68" s="920" t="s">
        <v>584</v>
      </c>
      <c r="K68" s="920" t="s">
        <v>585</v>
      </c>
      <c r="L68" s="918" t="s">
        <v>586</v>
      </c>
      <c r="M68" s="743"/>
      <c r="N68" s="907"/>
      <c r="O68" s="908" t="s">
        <v>583</v>
      </c>
      <c r="P68" s="908" t="s">
        <v>584</v>
      </c>
      <c r="Q68" s="908" t="s">
        <v>585</v>
      </c>
      <c r="R68" s="908" t="s">
        <v>586</v>
      </c>
      <c r="S68" s="929"/>
      <c r="U68" s="907"/>
      <c r="V68" s="908"/>
      <c r="W68" s="908"/>
      <c r="X68" s="929"/>
    </row>
    <row r="69" spans="1:26" ht="15" customHeight="1" thickBot="1" x14ac:dyDescent="0.3">
      <c r="A69" s="746"/>
      <c r="B69" s="930"/>
      <c r="C69" s="921"/>
      <c r="D69" s="921"/>
      <c r="E69" s="921"/>
      <c r="F69" s="919"/>
      <c r="H69" s="924"/>
      <c r="I69" s="921"/>
      <c r="J69" s="921"/>
      <c r="K69" s="921"/>
      <c r="L69" s="919"/>
      <c r="M69" s="743"/>
      <c r="N69" s="851"/>
      <c r="O69" s="928"/>
      <c r="P69" s="928"/>
      <c r="Q69" s="928"/>
      <c r="R69" s="928"/>
      <c r="S69" s="855"/>
      <c r="U69" s="907"/>
      <c r="V69" s="908"/>
      <c r="W69" s="908"/>
      <c r="X69" s="929"/>
    </row>
    <row r="70" spans="1:26" ht="15" customHeight="1" x14ac:dyDescent="0.25">
      <c r="A70" s="746"/>
      <c r="B70" s="740">
        <v>2013</v>
      </c>
      <c r="C70" s="909" t="s">
        <v>450</v>
      </c>
      <c r="D70" s="910"/>
      <c r="E70" s="910"/>
      <c r="F70" s="911"/>
      <c r="H70" s="741">
        <v>2013</v>
      </c>
      <c r="I70" s="909" t="s">
        <v>450</v>
      </c>
      <c r="J70" s="910"/>
      <c r="K70" s="910"/>
      <c r="L70" s="911"/>
      <c r="M70" s="738"/>
      <c r="N70" s="409">
        <v>2013</v>
      </c>
      <c r="O70" s="912" t="s">
        <v>450</v>
      </c>
      <c r="P70" s="913"/>
      <c r="Q70" s="913"/>
      <c r="R70" s="913"/>
      <c r="S70" s="914"/>
      <c r="U70" s="741">
        <v>2013</v>
      </c>
      <c r="V70" s="905" t="s">
        <v>450</v>
      </c>
      <c r="W70" s="905"/>
      <c r="X70" s="906"/>
    </row>
    <row r="71" spans="1:26" ht="15" customHeight="1" x14ac:dyDescent="0.25">
      <c r="A71" s="746"/>
      <c r="B71" s="741">
        <v>2014</v>
      </c>
      <c r="C71" s="912"/>
      <c r="D71" s="913"/>
      <c r="E71" s="913"/>
      <c r="F71" s="914"/>
      <c r="H71" s="741">
        <v>2014</v>
      </c>
      <c r="I71" s="912"/>
      <c r="J71" s="913"/>
      <c r="K71" s="913"/>
      <c r="L71" s="914"/>
      <c r="M71" s="738"/>
      <c r="N71" s="741">
        <v>2014</v>
      </c>
      <c r="O71" s="912"/>
      <c r="P71" s="913"/>
      <c r="Q71" s="913"/>
      <c r="R71" s="913"/>
      <c r="S71" s="914"/>
      <c r="U71" s="741">
        <v>2014</v>
      </c>
      <c r="V71" s="905"/>
      <c r="W71" s="905"/>
      <c r="X71" s="906"/>
    </row>
    <row r="72" spans="1:26" s="617" customFormat="1" ht="15" customHeight="1" x14ac:dyDescent="0.25">
      <c r="A72" s="746"/>
      <c r="B72" s="741">
        <v>2015</v>
      </c>
      <c r="C72" s="912"/>
      <c r="D72" s="913"/>
      <c r="E72" s="913"/>
      <c r="F72" s="914"/>
      <c r="G72" s="607"/>
      <c r="H72" s="741">
        <v>2015</v>
      </c>
      <c r="I72" s="912"/>
      <c r="J72" s="913"/>
      <c r="K72" s="913"/>
      <c r="L72" s="914"/>
      <c r="M72" s="738"/>
      <c r="N72" s="741">
        <v>2015</v>
      </c>
      <c r="O72" s="912"/>
      <c r="P72" s="913"/>
      <c r="Q72" s="913"/>
      <c r="R72" s="913"/>
      <c r="S72" s="914"/>
      <c r="U72" s="741">
        <v>2015</v>
      </c>
      <c r="V72" s="905"/>
      <c r="W72" s="905"/>
      <c r="X72" s="906"/>
      <c r="Z72" s="737"/>
    </row>
    <row r="73" spans="1:26" ht="15" customHeight="1" x14ac:dyDescent="0.25">
      <c r="A73" s="746"/>
      <c r="B73" s="741">
        <v>2016</v>
      </c>
      <c r="C73" s="912"/>
      <c r="D73" s="913"/>
      <c r="E73" s="913"/>
      <c r="F73" s="914"/>
      <c r="H73" s="741">
        <v>2016</v>
      </c>
      <c r="I73" s="912"/>
      <c r="J73" s="913"/>
      <c r="K73" s="913"/>
      <c r="L73" s="914"/>
      <c r="M73" s="738"/>
      <c r="N73" s="741">
        <v>2016</v>
      </c>
      <c r="O73" s="912"/>
      <c r="P73" s="913"/>
      <c r="Q73" s="913"/>
      <c r="R73" s="913"/>
      <c r="S73" s="914"/>
      <c r="U73" s="741">
        <v>2016</v>
      </c>
      <c r="V73" s="905"/>
      <c r="W73" s="905"/>
      <c r="X73" s="906"/>
    </row>
    <row r="74" spans="1:26" ht="15" customHeight="1" x14ac:dyDescent="0.25">
      <c r="A74" s="746"/>
      <c r="B74" s="741">
        <v>2017</v>
      </c>
      <c r="C74" s="912"/>
      <c r="D74" s="913"/>
      <c r="E74" s="913"/>
      <c r="F74" s="914"/>
      <c r="H74" s="741">
        <v>2017</v>
      </c>
      <c r="I74" s="912"/>
      <c r="J74" s="913"/>
      <c r="K74" s="913"/>
      <c r="L74" s="914"/>
      <c r="M74" s="738"/>
      <c r="N74" s="741">
        <v>2017</v>
      </c>
      <c r="O74" s="912"/>
      <c r="P74" s="913"/>
      <c r="Q74" s="913"/>
      <c r="R74" s="913"/>
      <c r="S74" s="914"/>
      <c r="U74" s="741">
        <v>2017</v>
      </c>
      <c r="V74" s="905"/>
      <c r="W74" s="905"/>
      <c r="X74" s="906"/>
    </row>
    <row r="75" spans="1:26" ht="15" customHeight="1" x14ac:dyDescent="0.25">
      <c r="A75" s="746"/>
      <c r="B75" s="741">
        <v>2018</v>
      </c>
      <c r="C75" s="912"/>
      <c r="D75" s="913"/>
      <c r="E75" s="913"/>
      <c r="F75" s="914"/>
      <c r="H75" s="741">
        <v>2018</v>
      </c>
      <c r="I75" s="912"/>
      <c r="J75" s="913"/>
      <c r="K75" s="913"/>
      <c r="L75" s="914"/>
      <c r="M75" s="738"/>
      <c r="N75" s="741">
        <v>2018</v>
      </c>
      <c r="O75" s="912"/>
      <c r="P75" s="913"/>
      <c r="Q75" s="913"/>
      <c r="R75" s="913"/>
      <c r="S75" s="914"/>
      <c r="U75" s="741">
        <v>2018</v>
      </c>
      <c r="V75" s="905"/>
      <c r="W75" s="905"/>
      <c r="X75" s="906"/>
    </row>
    <row r="76" spans="1:26" ht="15" customHeight="1" x14ac:dyDescent="0.25">
      <c r="A76" s="746"/>
      <c r="B76" s="741">
        <v>2019</v>
      </c>
      <c r="C76" s="912"/>
      <c r="D76" s="913"/>
      <c r="E76" s="913"/>
      <c r="F76" s="914"/>
      <c r="H76" s="741">
        <v>2019</v>
      </c>
      <c r="I76" s="912"/>
      <c r="J76" s="913"/>
      <c r="K76" s="913"/>
      <c r="L76" s="914"/>
      <c r="M76" s="738"/>
      <c r="N76" s="741">
        <v>2019</v>
      </c>
      <c r="O76" s="912"/>
      <c r="P76" s="913"/>
      <c r="Q76" s="913"/>
      <c r="R76" s="913"/>
      <c r="S76" s="914"/>
      <c r="U76" s="741">
        <v>2019</v>
      </c>
      <c r="V76" s="905"/>
      <c r="W76" s="905"/>
      <c r="X76" s="906"/>
    </row>
    <row r="77" spans="1:26" s="617" customFormat="1" ht="15" customHeight="1" x14ac:dyDescent="0.25">
      <c r="A77" s="746"/>
      <c r="B77" s="741">
        <v>2020</v>
      </c>
      <c r="C77" s="912"/>
      <c r="D77" s="913"/>
      <c r="E77" s="913"/>
      <c r="F77" s="914"/>
      <c r="G77" s="607"/>
      <c r="H77" s="741">
        <v>2020</v>
      </c>
      <c r="I77" s="912"/>
      <c r="J77" s="913"/>
      <c r="K77" s="913"/>
      <c r="L77" s="914"/>
      <c r="M77" s="738"/>
      <c r="N77" s="741">
        <v>2020</v>
      </c>
      <c r="O77" s="912"/>
      <c r="P77" s="913"/>
      <c r="Q77" s="913"/>
      <c r="R77" s="913"/>
      <c r="S77" s="914"/>
      <c r="U77" s="741">
        <v>2020</v>
      </c>
      <c r="V77" s="905"/>
      <c r="W77" s="905"/>
      <c r="X77" s="906"/>
      <c r="Z77" s="737"/>
    </row>
    <row r="78" spans="1:26" s="617" customFormat="1" ht="15" customHeight="1" x14ac:dyDescent="0.25">
      <c r="A78" s="746"/>
      <c r="B78" s="741">
        <v>2021</v>
      </c>
      <c r="C78" s="915"/>
      <c r="D78" s="916"/>
      <c r="E78" s="916"/>
      <c r="F78" s="917"/>
      <c r="G78" s="607"/>
      <c r="H78" s="741">
        <v>2021</v>
      </c>
      <c r="I78" s="915"/>
      <c r="J78" s="916"/>
      <c r="K78" s="916"/>
      <c r="L78" s="917"/>
      <c r="M78" s="738"/>
      <c r="N78" s="741">
        <v>2021</v>
      </c>
      <c r="O78" s="915"/>
      <c r="P78" s="916"/>
      <c r="Q78" s="916"/>
      <c r="R78" s="916"/>
      <c r="S78" s="917"/>
      <c r="U78" s="741">
        <v>2021</v>
      </c>
      <c r="V78" s="905"/>
      <c r="W78" s="905"/>
      <c r="X78" s="906"/>
      <c r="Z78" s="737"/>
    </row>
    <row r="79" spans="1:26" s="617" customFormat="1" ht="15" customHeight="1" x14ac:dyDescent="0.25">
      <c r="A79" s="746"/>
      <c r="B79" s="741">
        <v>2022</v>
      </c>
      <c r="C79" s="569">
        <f>'Westbound PM No Build VHT'!S175</f>
        <v>54.224819949868497</v>
      </c>
      <c r="D79" s="569">
        <f>'Westbound AM No Build VHT'!S175</f>
        <v>25.209972126942095</v>
      </c>
      <c r="E79" s="569">
        <f>'Eastbound PM No Build VHT'!R175</f>
        <v>36.95607774516705</v>
      </c>
      <c r="F79" s="570">
        <f>'Eastbound AM No Build VHT'!R175</f>
        <v>33.922114785190324</v>
      </c>
      <c r="G79" s="607"/>
      <c r="H79" s="741">
        <v>2022</v>
      </c>
      <c r="I79" s="744">
        <f>'Westbound PM Build VHT'!S175</f>
        <v>46.13680163811479</v>
      </c>
      <c r="J79" s="744">
        <f>'Westbound AM Build VHT'!S175</f>
        <v>25.104213211045398</v>
      </c>
      <c r="K79" s="744">
        <f>'Eastbound PM Build VHT'!R175</f>
        <v>36.486923627170704</v>
      </c>
      <c r="L79" s="570">
        <f>'Eastbound AM Build VHT'!R175</f>
        <v>29.172304159228677</v>
      </c>
      <c r="M79" s="738"/>
      <c r="N79" s="741">
        <v>2022</v>
      </c>
      <c r="O79" s="538">
        <f>C79-I79</f>
        <v>8.0880183117537072</v>
      </c>
      <c r="P79" s="538">
        <f t="shared" ref="P79:P98" si="13">D79-J79</f>
        <v>0.10575891589669695</v>
      </c>
      <c r="Q79" s="538">
        <f t="shared" ref="Q79:Q98" si="14">E79-K79</f>
        <v>0.46915411799634654</v>
      </c>
      <c r="R79" s="538">
        <f t="shared" ref="R79:R98" si="15">F79-L79</f>
        <v>4.749810625961647</v>
      </c>
      <c r="S79" s="539">
        <f>SUM(O79:R79)</f>
        <v>13.412741971608398</v>
      </c>
      <c r="U79" s="741">
        <v>2022</v>
      </c>
      <c r="V79" s="538">
        <f t="shared" ref="V79:V98" si="16">S79*$V$48</f>
        <v>3487.3129126181834</v>
      </c>
      <c r="W79" s="538">
        <f>V79*$W$46</f>
        <v>3487.3129126181834</v>
      </c>
      <c r="X79" s="748">
        <f>W79*$W$47</f>
        <v>94854.911223214585</v>
      </c>
      <c r="Z79" s="737"/>
    </row>
    <row r="80" spans="1:26" s="617" customFormat="1" ht="15" customHeight="1" x14ac:dyDescent="0.25">
      <c r="A80" s="746"/>
      <c r="B80" s="741">
        <v>2023</v>
      </c>
      <c r="C80" s="569">
        <f>'Westbound PM No Build VHT'!S176</f>
        <v>59.798201371167828</v>
      </c>
      <c r="D80" s="569">
        <f>'Westbound AM No Build VHT'!S176</f>
        <v>26.332635158211698</v>
      </c>
      <c r="E80" s="569">
        <f>'Eastbound PM No Build VHT'!R176</f>
        <v>39.751584752306997</v>
      </c>
      <c r="F80" s="570">
        <f>'Eastbound AM No Build VHT'!R176</f>
        <v>36.166752674443089</v>
      </c>
      <c r="G80" s="607"/>
      <c r="H80" s="741">
        <v>2023</v>
      </c>
      <c r="I80" s="744">
        <f>'Westbound PM Build VHT'!S176</f>
        <v>48.581644851386237</v>
      </c>
      <c r="J80" s="744">
        <f>'Westbound AM Build VHT'!S176</f>
        <v>26.190098784526068</v>
      </c>
      <c r="K80" s="744">
        <f>'Eastbound PM Build VHT'!R176</f>
        <v>39.012040649389171</v>
      </c>
      <c r="L80" s="570">
        <f>'Eastbound AM Build VHT'!R176</f>
        <v>30.276723559650321</v>
      </c>
      <c r="M80" s="738"/>
      <c r="N80" s="741">
        <v>2023</v>
      </c>
      <c r="O80" s="538">
        <f t="shared" ref="O80:O98" si="17">C80-I80</f>
        <v>11.216556519781591</v>
      </c>
      <c r="P80" s="538">
        <f t="shared" si="13"/>
        <v>0.14253637368562977</v>
      </c>
      <c r="Q80" s="538">
        <f t="shared" si="14"/>
        <v>0.7395441029178258</v>
      </c>
      <c r="R80" s="538">
        <f t="shared" si="15"/>
        <v>5.8900291147927675</v>
      </c>
      <c r="S80" s="539">
        <f t="shared" ref="S80:S98" si="18">SUM(O80:R80)</f>
        <v>17.988666111177814</v>
      </c>
      <c r="U80" s="741">
        <v>2023</v>
      </c>
      <c r="V80" s="538">
        <f t="shared" si="16"/>
        <v>4677.0531889062313</v>
      </c>
      <c r="W80" s="538">
        <f t="shared" ref="W80:W98" si="19">V80*$W$46</f>
        <v>4677.0531889062313</v>
      </c>
      <c r="X80" s="748">
        <f t="shared" ref="X80:X98" si="20">W80*$W$47</f>
        <v>127215.84673824949</v>
      </c>
      <c r="Z80" s="737"/>
    </row>
    <row r="81" spans="1:26" s="617" customFormat="1" ht="15" customHeight="1" x14ac:dyDescent="0.25">
      <c r="A81" s="746"/>
      <c r="B81" s="741">
        <v>2024</v>
      </c>
      <c r="C81" s="569">
        <f>'Westbound PM No Build VHT'!S177</f>
        <v>66.462020700218289</v>
      </c>
      <c r="D81" s="569">
        <f>'Westbound AM No Build VHT'!S177</f>
        <v>27.466884025278194</v>
      </c>
      <c r="E81" s="569">
        <f>'Eastbound PM No Build VHT'!R177</f>
        <v>42.690739583601975</v>
      </c>
      <c r="F81" s="570">
        <f>'Eastbound AM No Build VHT'!R177</f>
        <v>38.666407658521102</v>
      </c>
      <c r="G81" s="607"/>
      <c r="H81" s="741">
        <v>2024</v>
      </c>
      <c r="I81" s="744">
        <f>'Westbound PM Build VHT'!S177</f>
        <v>51.13070404547053</v>
      </c>
      <c r="J81" s="744">
        <f>'Westbound AM Build VHT'!S177</f>
        <v>27.277114368679896</v>
      </c>
      <c r="K81" s="744">
        <f>'Eastbound PM Build VHT'!R177</f>
        <v>41.551678899555789</v>
      </c>
      <c r="L81" s="570">
        <f>'Eastbound AM Build VHT'!R177</f>
        <v>31.406843065062727</v>
      </c>
      <c r="M81" s="738"/>
      <c r="N81" s="741">
        <v>2024</v>
      </c>
      <c r="O81" s="538">
        <f t="shared" si="17"/>
        <v>15.331316654747759</v>
      </c>
      <c r="P81" s="538">
        <f t="shared" si="13"/>
        <v>0.18976965659829759</v>
      </c>
      <c r="Q81" s="538">
        <f t="shared" si="14"/>
        <v>1.1390606840461857</v>
      </c>
      <c r="R81" s="538">
        <f t="shared" si="15"/>
        <v>7.259564593458375</v>
      </c>
      <c r="S81" s="539">
        <f t="shared" si="18"/>
        <v>23.919711588850618</v>
      </c>
      <c r="U81" s="741">
        <v>2024</v>
      </c>
      <c r="V81" s="538">
        <f t="shared" si="16"/>
        <v>6219.1250131011602</v>
      </c>
      <c r="W81" s="538">
        <f t="shared" si="19"/>
        <v>6219.1250131011602</v>
      </c>
      <c r="X81" s="748">
        <f t="shared" si="20"/>
        <v>169160.20035635156</v>
      </c>
      <c r="Z81" s="737"/>
    </row>
    <row r="82" spans="1:26" s="617" customFormat="1" ht="15" customHeight="1" x14ac:dyDescent="0.25">
      <c r="A82" s="746"/>
      <c r="B82" s="741">
        <v>2025</v>
      </c>
      <c r="C82" s="569">
        <f>'Westbound PM No Build VHT'!S178</f>
        <v>74.488393496912366</v>
      </c>
      <c r="D82" s="569">
        <f>'Westbound AM No Build VHT'!S178</f>
        <v>28.615335930685934</v>
      </c>
      <c r="E82" s="569">
        <f>'Eastbound PM No Build VHT'!R178</f>
        <v>45.828451272462232</v>
      </c>
      <c r="F82" s="570">
        <f>'Eastbound AM No Build VHT'!R178</f>
        <v>41.462764024695801</v>
      </c>
      <c r="G82" s="607"/>
      <c r="H82" s="741">
        <v>2025</v>
      </c>
      <c r="I82" s="744">
        <f>'Westbound PM Build VHT'!S178</f>
        <v>53.809889922102329</v>
      </c>
      <c r="J82" s="744">
        <f>'Westbound AM Build VHT'!S178</f>
        <v>28.365513811873655</v>
      </c>
      <c r="K82" s="744">
        <f>'Eastbound PM Build VHT'!R178</f>
        <v>44.111381329343644</v>
      </c>
      <c r="L82" s="570">
        <f>'Eastbound AM Build VHT'!R178</f>
        <v>32.566822839508653</v>
      </c>
      <c r="M82" s="738"/>
      <c r="N82" s="741">
        <v>2025</v>
      </c>
      <c r="O82" s="538">
        <f t="shared" si="17"/>
        <v>20.678503574810037</v>
      </c>
      <c r="P82" s="538">
        <f t="shared" si="13"/>
        <v>0.24982211881227911</v>
      </c>
      <c r="Q82" s="538">
        <f t="shared" si="14"/>
        <v>1.7170699431185881</v>
      </c>
      <c r="R82" s="538">
        <f t="shared" si="15"/>
        <v>8.8959411851871479</v>
      </c>
      <c r="S82" s="539">
        <f t="shared" si="18"/>
        <v>31.541336821928052</v>
      </c>
      <c r="U82" s="741">
        <v>2025</v>
      </c>
      <c r="V82" s="538">
        <f t="shared" si="16"/>
        <v>8200.7475737012937</v>
      </c>
      <c r="W82" s="538">
        <f t="shared" si="19"/>
        <v>8200.7475737012937</v>
      </c>
      <c r="X82" s="748">
        <f t="shared" si="20"/>
        <v>223060.33400467518</v>
      </c>
      <c r="Z82" s="737"/>
    </row>
    <row r="83" spans="1:26" ht="15" customHeight="1" x14ac:dyDescent="0.25">
      <c r="A83" s="746"/>
      <c r="B83" s="741">
        <v>2026</v>
      </c>
      <c r="C83" s="569">
        <f>'Westbound PM No Build VHT'!S179</f>
        <v>84.201016904558927</v>
      </c>
      <c r="D83" s="569">
        <f>'Westbound AM No Build VHT'!S179</f>
        <v>29.781059067751357</v>
      </c>
      <c r="E83" s="569">
        <f>'Eastbound PM No Build VHT'!R179</f>
        <v>49.235630392000388</v>
      </c>
      <c r="F83" s="570">
        <f>'Eastbound AM No Build VHT'!R179</f>
        <v>44.602816359561636</v>
      </c>
      <c r="H83" s="741">
        <v>2026</v>
      </c>
      <c r="I83" s="744">
        <f>'Westbound PM Build VHT'!S179</f>
        <v>56.650008681403463</v>
      </c>
      <c r="J83" s="744">
        <f>'Westbound AM Build VHT'!S179</f>
        <v>29.455594488597903</v>
      </c>
      <c r="K83" s="744">
        <f>'Eastbound PM Build VHT'!R179</f>
        <v>46.698300022180227</v>
      </c>
      <c r="L83" s="570">
        <f>'Eastbound AM Build VHT'!R179</f>
        <v>33.761348106447471</v>
      </c>
      <c r="M83" s="738"/>
      <c r="N83" s="741">
        <v>2026</v>
      </c>
      <c r="O83" s="538">
        <f t="shared" si="17"/>
        <v>27.551008223155463</v>
      </c>
      <c r="P83" s="538">
        <f t="shared" si="13"/>
        <v>0.32546457915345428</v>
      </c>
      <c r="Q83" s="538">
        <f t="shared" si="14"/>
        <v>2.537330369820161</v>
      </c>
      <c r="R83" s="538">
        <f t="shared" si="15"/>
        <v>10.841468253114165</v>
      </c>
      <c r="S83" s="539">
        <f t="shared" si="18"/>
        <v>41.255271425243244</v>
      </c>
      <c r="U83" s="741">
        <v>2026</v>
      </c>
      <c r="V83" s="538">
        <f t="shared" si="16"/>
        <v>10726.370570563244</v>
      </c>
      <c r="W83" s="538">
        <f t="shared" si="19"/>
        <v>10726.370570563244</v>
      </c>
      <c r="X83" s="748">
        <f t="shared" si="20"/>
        <v>291757.27951932023</v>
      </c>
    </row>
    <row r="84" spans="1:26" ht="15" customHeight="1" x14ac:dyDescent="0.25">
      <c r="A84" s="746"/>
      <c r="B84" s="741">
        <v>2027</v>
      </c>
      <c r="C84" s="569">
        <f>'Westbound PM No Build VHT'!S180</f>
        <v>95.982113594330485</v>
      </c>
      <c r="D84" s="569">
        <f>'Westbound AM No Build VHT'!S180</f>
        <v>30.967628044608656</v>
      </c>
      <c r="E84" s="569">
        <f>'Eastbound PM No Build VHT'!R180</f>
        <v>53.002492993327209</v>
      </c>
      <c r="F84" s="570">
        <f>'Eastbound AM No Build VHT'!R180</f>
        <v>48.13936162302695</v>
      </c>
      <c r="H84" s="741">
        <v>2027</v>
      </c>
      <c r="I84" s="744">
        <f>'Westbound PM Build VHT'!S180</f>
        <v>59.687419151978581</v>
      </c>
      <c r="J84" s="744">
        <f>'Westbound AM Build VHT'!S180</f>
        <v>30.547702624979852</v>
      </c>
      <c r="K84" s="744">
        <f>'Eastbound PM Build VHT'!R180</f>
        <v>49.321526697177028</v>
      </c>
      <c r="L84" s="570">
        <f>'Eastbound AM Build VHT'!R180</f>
        <v>34.995677379810076</v>
      </c>
      <c r="M84" s="738"/>
      <c r="N84" s="741">
        <v>2027</v>
      </c>
      <c r="O84" s="538">
        <f t="shared" si="17"/>
        <v>36.294694442351904</v>
      </c>
      <c r="P84" s="538">
        <f t="shared" si="13"/>
        <v>0.41992541962880381</v>
      </c>
      <c r="Q84" s="538">
        <f t="shared" si="14"/>
        <v>3.6809662961501814</v>
      </c>
      <c r="R84" s="538">
        <f t="shared" si="15"/>
        <v>13.143684243216875</v>
      </c>
      <c r="S84" s="539">
        <f t="shared" si="18"/>
        <v>53.539270401347764</v>
      </c>
      <c r="U84" s="741">
        <v>2027</v>
      </c>
      <c r="V84" s="538">
        <f t="shared" si="16"/>
        <v>13920.210304350419</v>
      </c>
      <c r="W84" s="538">
        <f t="shared" si="19"/>
        <v>13920.210304350419</v>
      </c>
      <c r="X84" s="748">
        <f t="shared" si="20"/>
        <v>378629.72027833137</v>
      </c>
    </row>
    <row r="85" spans="1:26" ht="15" customHeight="1" x14ac:dyDescent="0.25">
      <c r="A85" s="746"/>
      <c r="B85" s="741">
        <v>2028</v>
      </c>
      <c r="C85" s="569">
        <f>'Westbound PM No Build VHT'!S181</f>
        <v>110.2799605563612</v>
      </c>
      <c r="D85" s="569">
        <f>'Westbound AM No Build VHT'!S181</f>
        <v>32.17918358703735</v>
      </c>
      <c r="E85" s="569">
        <f>'Eastbound PM No Build VHT'!R181</f>
        <v>57.242288418661779</v>
      </c>
      <c r="F85" s="570">
        <f>'Eastbound AM No Build VHT'!R181</f>
        <v>52.131520384040719</v>
      </c>
      <c r="H85" s="741">
        <v>2028</v>
      </c>
      <c r="I85" s="744">
        <f>'Westbound PM Build VHT'!S181</f>
        <v>62.964745125884725</v>
      </c>
      <c r="J85" s="744">
        <f>'Westbound AM Build VHT'!S181</f>
        <v>31.642239033814977</v>
      </c>
      <c r="K85" s="744">
        <f>'Eastbound PM Build VHT'!R181</f>
        <v>51.992465365430014</v>
      </c>
      <c r="L85" s="570">
        <f>'Eastbound AM Build VHT'!R181</f>
        <v>36.275693530518602</v>
      </c>
      <c r="M85" s="738"/>
      <c r="N85" s="741">
        <v>2028</v>
      </c>
      <c r="O85" s="538">
        <f t="shared" si="17"/>
        <v>47.315215430476478</v>
      </c>
      <c r="P85" s="538">
        <f t="shared" si="13"/>
        <v>0.53694455322237289</v>
      </c>
      <c r="Q85" s="538">
        <f t="shared" si="14"/>
        <v>5.2498230532317649</v>
      </c>
      <c r="R85" s="538">
        <f t="shared" si="15"/>
        <v>15.855826853522117</v>
      </c>
      <c r="S85" s="539">
        <f t="shared" si="18"/>
        <v>68.957809890452737</v>
      </c>
      <c r="U85" s="741">
        <v>2028</v>
      </c>
      <c r="V85" s="538">
        <f t="shared" si="16"/>
        <v>17929.030571517713</v>
      </c>
      <c r="W85" s="538">
        <f t="shared" si="19"/>
        <v>17929.030571517713</v>
      </c>
      <c r="X85" s="748">
        <f t="shared" si="20"/>
        <v>487669.63154528179</v>
      </c>
    </row>
    <row r="86" spans="1:26" ht="15" customHeight="1" x14ac:dyDescent="0.25">
      <c r="A86" s="746"/>
      <c r="B86" s="741">
        <v>2029</v>
      </c>
      <c r="C86" s="569">
        <f>'Westbound PM No Build VHT'!S182</f>
        <v>127.61702489593691</v>
      </c>
      <c r="D86" s="569">
        <f>'Westbound AM No Build VHT'!S182</f>
        <v>33.420496669240357</v>
      </c>
      <c r="E86" s="569">
        <f>'Eastbound PM No Build VHT'!R182</f>
        <v>62.095475210336005</v>
      </c>
      <c r="F86" s="570">
        <f>'Eastbound AM No Build VHT'!R182</f>
        <v>56.645288011175047</v>
      </c>
      <c r="H86" s="741">
        <v>2029</v>
      </c>
      <c r="I86" s="744">
        <f>'Westbound PM Build VHT'!S182</f>
        <v>66.531644985337266</v>
      </c>
      <c r="J86" s="744">
        <f>'Westbound AM Build VHT'!S182</f>
        <v>32.739665273343945</v>
      </c>
      <c r="K86" s="744">
        <f>'Eastbound PM Build VHT'!R182</f>
        <v>54.725249532951992</v>
      </c>
      <c r="L86" s="570">
        <f>'Eastbound AM Build VHT'!R182</f>
        <v>37.60795776503091</v>
      </c>
      <c r="M86" s="738"/>
      <c r="N86" s="741">
        <v>2029</v>
      </c>
      <c r="O86" s="538">
        <f t="shared" si="17"/>
        <v>61.085379910599642</v>
      </c>
      <c r="P86" s="538">
        <f t="shared" si="13"/>
        <v>0.68083139589641206</v>
      </c>
      <c r="Q86" s="538">
        <f t="shared" si="14"/>
        <v>7.3702256773840134</v>
      </c>
      <c r="R86" s="538">
        <f t="shared" si="15"/>
        <v>19.037330246144137</v>
      </c>
      <c r="S86" s="539">
        <f t="shared" si="18"/>
        <v>88.173767230024197</v>
      </c>
      <c r="U86" s="741">
        <v>2029</v>
      </c>
      <c r="V86" s="538">
        <f t="shared" si="16"/>
        <v>22925.179479806291</v>
      </c>
      <c r="W86" s="538">
        <f t="shared" si="19"/>
        <v>22925.179479806291</v>
      </c>
      <c r="X86" s="748">
        <f t="shared" si="20"/>
        <v>623564.88185073109</v>
      </c>
    </row>
    <row r="87" spans="1:26" ht="15" customHeight="1" x14ac:dyDescent="0.25">
      <c r="A87" s="746"/>
      <c r="B87" s="741">
        <v>2030</v>
      </c>
      <c r="C87" s="569">
        <f>'Westbound PM No Build VHT'!S183</f>
        <v>148.59872868635358</v>
      </c>
      <c r="D87" s="569">
        <f>'Westbound AM No Build VHT'!S183</f>
        <v>34.697037221077395</v>
      </c>
      <c r="E87" s="569">
        <f>'Eastbound PM No Build VHT'!R183</f>
        <v>67.734369162653891</v>
      </c>
      <c r="F87" s="570">
        <f>'Eastbound AM No Build VHT'!R183</f>
        <v>61.754116608387292</v>
      </c>
      <c r="H87" s="741">
        <v>2030</v>
      </c>
      <c r="I87" s="744">
        <f>'Westbound PM Build VHT'!S183</f>
        <v>70.445640697972408</v>
      </c>
      <c r="J87" s="744">
        <f>'Westbound AM Build VHT'!S183</f>
        <v>33.840510243938681</v>
      </c>
      <c r="K87" s="744">
        <f>'Eastbound PM Build VHT'!R183</f>
        <v>57.537206327385427</v>
      </c>
      <c r="L87" s="570">
        <f>'Eastbound AM Build VHT'!R183</f>
        <v>38.999766592201262</v>
      </c>
      <c r="M87" s="738"/>
      <c r="N87" s="741">
        <v>2030</v>
      </c>
      <c r="O87" s="538">
        <f t="shared" si="17"/>
        <v>78.153087988381174</v>
      </c>
      <c r="P87" s="538">
        <f t="shared" si="13"/>
        <v>0.85652697713871362</v>
      </c>
      <c r="Q87" s="538">
        <f t="shared" si="14"/>
        <v>10.197162835268465</v>
      </c>
      <c r="R87" s="538">
        <f t="shared" si="15"/>
        <v>22.754350016186031</v>
      </c>
      <c r="S87" s="539">
        <f t="shared" si="18"/>
        <v>111.9611278169744</v>
      </c>
      <c r="U87" s="741">
        <v>2030</v>
      </c>
      <c r="V87" s="538">
        <f t="shared" si="16"/>
        <v>29109.893232413342</v>
      </c>
      <c r="W87" s="538">
        <f t="shared" si="19"/>
        <v>29109.893232413342</v>
      </c>
      <c r="X87" s="748">
        <f t="shared" si="20"/>
        <v>791789.09592164285</v>
      </c>
    </row>
    <row r="88" spans="1:26" ht="15" customHeight="1" x14ac:dyDescent="0.25">
      <c r="A88" s="746"/>
      <c r="B88" s="741">
        <v>2031</v>
      </c>
      <c r="C88" s="569">
        <f>'Westbound PM No Build VHT'!S184</f>
        <v>173.92286482788774</v>
      </c>
      <c r="D88" s="569">
        <f>'Westbound AM No Build VHT'!S184</f>
        <v>36.015047559620662</v>
      </c>
      <c r="E88" s="569">
        <f>'Eastbound PM No Build VHT'!R184</f>
        <v>74.368287400799318</v>
      </c>
      <c r="F88" s="570">
        <f>'Eastbound AM No Build VHT'!R184</f>
        <v>67.539528483581961</v>
      </c>
      <c r="H88" s="741">
        <v>2031</v>
      </c>
      <c r="I88" s="744">
        <f>'Westbound PM Build VHT'!S184</f>
        <v>74.773008247884221</v>
      </c>
      <c r="J88" s="744">
        <f>'Westbound AM Build VHT'!S184</f>
        <v>34.945377236800589</v>
      </c>
      <c r="K88" s="744">
        <f>'Eastbound PM Build VHT'!R184</f>
        <v>60.449369909641632</v>
      </c>
      <c r="L88" s="570">
        <f>'Eastbound AM Build VHT'!R184</f>
        <v>40.45921185448934</v>
      </c>
      <c r="M88" s="738"/>
      <c r="N88" s="741">
        <v>2031</v>
      </c>
      <c r="O88" s="538">
        <f t="shared" si="17"/>
        <v>99.149856580003515</v>
      </c>
      <c r="P88" s="538">
        <f t="shared" si="13"/>
        <v>1.0696703228200732</v>
      </c>
      <c r="Q88" s="538">
        <f t="shared" si="14"/>
        <v>13.918917491157686</v>
      </c>
      <c r="R88" s="538">
        <f t="shared" si="15"/>
        <v>27.080316629092621</v>
      </c>
      <c r="S88" s="539">
        <f t="shared" si="18"/>
        <v>141.21876102307391</v>
      </c>
      <c r="U88" s="741">
        <v>2031</v>
      </c>
      <c r="V88" s="538">
        <f t="shared" si="16"/>
        <v>36716.877865999217</v>
      </c>
      <c r="W88" s="538">
        <f t="shared" si="19"/>
        <v>36716.877865999217</v>
      </c>
      <c r="X88" s="748">
        <f t="shared" si="20"/>
        <v>998699.07795517868</v>
      </c>
    </row>
    <row r="89" spans="1:26" ht="15" customHeight="1" x14ac:dyDescent="0.25">
      <c r="A89" s="746"/>
      <c r="B89" s="741">
        <v>2032</v>
      </c>
      <c r="C89" s="569">
        <f>'Westbound PM No Build VHT'!S185</f>
        <v>204.38968576454567</v>
      </c>
      <c r="D89" s="569">
        <f>'Westbound AM No Build VHT'!S185</f>
        <v>37.381620692288827</v>
      </c>
      <c r="E89" s="569">
        <f>'Eastbound PM No Build VHT'!R185</f>
        <v>82.249212218234433</v>
      </c>
      <c r="F89" s="570">
        <f>'Eastbound AM No Build VHT'!R185</f>
        <v>74.091761934974841</v>
      </c>
      <c r="H89" s="741">
        <v>2032</v>
      </c>
      <c r="I89" s="744">
        <f>'Westbound PM Build VHT'!S185</f>
        <v>79.589731560463406</v>
      </c>
      <c r="J89" s="744">
        <f>'Westbound AM Build VHT'!S185</f>
        <v>36.054951448715698</v>
      </c>
      <c r="K89" s="744">
        <f>'Eastbound PM Build VHT'!R185</f>
        <v>63.487046516589402</v>
      </c>
      <c r="L89" s="570">
        <f>'Eastbound AM Build VHT'!R185</f>
        <v>41.995243899298721</v>
      </c>
      <c r="M89" s="738"/>
      <c r="N89" s="741">
        <v>2032</v>
      </c>
      <c r="O89" s="538">
        <f t="shared" si="17"/>
        <v>124.79995420408227</v>
      </c>
      <c r="P89" s="538">
        <f t="shared" si="13"/>
        <v>1.3266692435731287</v>
      </c>
      <c r="Q89" s="538">
        <f t="shared" si="14"/>
        <v>18.762165701645031</v>
      </c>
      <c r="R89" s="538">
        <f t="shared" si="15"/>
        <v>32.096518035676119</v>
      </c>
      <c r="S89" s="539">
        <f t="shared" si="18"/>
        <v>176.98530718497653</v>
      </c>
      <c r="U89" s="741">
        <v>2032</v>
      </c>
      <c r="V89" s="538">
        <f t="shared" si="16"/>
        <v>46016.179868093895</v>
      </c>
      <c r="W89" s="538">
        <f t="shared" si="19"/>
        <v>46016.179868093895</v>
      </c>
      <c r="X89" s="748">
        <f t="shared" si="20"/>
        <v>1251640.092412154</v>
      </c>
    </row>
    <row r="90" spans="1:26" ht="15" customHeight="1" x14ac:dyDescent="0.25">
      <c r="A90" s="746"/>
      <c r="B90" s="741">
        <v>2033</v>
      </c>
      <c r="C90" s="569">
        <f>'Westbound PM No Build VHT'!S186</f>
        <v>228.14935451087112</v>
      </c>
      <c r="D90" s="569">
        <f>'Westbound AM No Build VHT'!S186</f>
        <v>38.804783638225835</v>
      </c>
      <c r="E90" s="569">
        <f>'Eastbound PM No Build VHT'!R186</f>
        <v>91.67799826018566</v>
      </c>
      <c r="F90" s="570">
        <f>'Eastbound AM No Build VHT'!R186</f>
        <v>81.510450137726608</v>
      </c>
      <c r="H90" s="741">
        <v>2033</v>
      </c>
      <c r="I90" s="744">
        <f>'Westbound PM Build VHT'!S186</f>
        <v>84.982521970249394</v>
      </c>
      <c r="J90" s="744">
        <f>'Westbound AM Build VHT'!S186</f>
        <v>37.170007976855821</v>
      </c>
      <c r="K90" s="744">
        <f>'Eastbound PM Build VHT'!R186</f>
        <v>66.680433466764569</v>
      </c>
      <c r="L90" s="570">
        <f>'Eastbound AM Build VHT'!R186</f>
        <v>43.617737965982577</v>
      </c>
      <c r="M90" s="738"/>
      <c r="N90" s="741">
        <v>2033</v>
      </c>
      <c r="O90" s="538">
        <f t="shared" si="17"/>
        <v>143.16683254062173</v>
      </c>
      <c r="P90" s="538">
        <f t="shared" si="13"/>
        <v>1.6347756613700142</v>
      </c>
      <c r="Q90" s="538">
        <f t="shared" si="14"/>
        <v>24.997564793421091</v>
      </c>
      <c r="R90" s="538">
        <f t="shared" si="15"/>
        <v>37.89271217174403</v>
      </c>
      <c r="S90" s="539">
        <f t="shared" si="18"/>
        <v>207.69188516715687</v>
      </c>
      <c r="U90" s="741">
        <v>2033</v>
      </c>
      <c r="V90" s="538">
        <f t="shared" si="16"/>
        <v>53999.890143460783</v>
      </c>
      <c r="W90" s="538">
        <f t="shared" si="19"/>
        <v>53999.890143460783</v>
      </c>
      <c r="X90" s="748">
        <f t="shared" si="20"/>
        <v>1468797.0119021332</v>
      </c>
    </row>
    <row r="91" spans="1:26" ht="15" customHeight="1" x14ac:dyDescent="0.25">
      <c r="A91" s="746"/>
      <c r="B91" s="741">
        <v>2034</v>
      </c>
      <c r="C91" s="569">
        <f>'Westbound PM No Build VHT'!S187</f>
        <v>247.7693636627543</v>
      </c>
      <c r="D91" s="569">
        <f>'Westbound AM No Build VHT'!S187</f>
        <v>40.293585914025101</v>
      </c>
      <c r="E91" s="569">
        <f>'Eastbound PM No Build VHT'!R187</f>
        <v>103.0111465049302</v>
      </c>
      <c r="F91" s="570">
        <f>'Eastbound AM No Build VHT'!R187</f>
        <v>89.90533391085215</v>
      </c>
      <c r="H91" s="741">
        <v>2034</v>
      </c>
      <c r="I91" s="744">
        <f>'Westbound PM Build VHT'!S187</f>
        <v>91.049905272540244</v>
      </c>
      <c r="J91" s="744">
        <f>'Westbound AM Build VHT'!S187</f>
        <v>38.2914203075606</v>
      </c>
      <c r="K91" s="744">
        <f>'Eastbound PM Build VHT'!R187</f>
        <v>70.065294447700381</v>
      </c>
      <c r="L91" s="570">
        <f>'Eastbound AM Build VHT'!R187</f>
        <v>45.337563863817891</v>
      </c>
      <c r="M91" s="738"/>
      <c r="N91" s="741">
        <v>2034</v>
      </c>
      <c r="O91" s="538">
        <f t="shared" si="17"/>
        <v>156.71945839021407</v>
      </c>
      <c r="P91" s="538">
        <f t="shared" si="13"/>
        <v>2.0021656064645015</v>
      </c>
      <c r="Q91" s="538">
        <f t="shared" si="14"/>
        <v>32.945852057229814</v>
      </c>
      <c r="R91" s="538">
        <f t="shared" si="15"/>
        <v>44.567770047034259</v>
      </c>
      <c r="S91" s="539">
        <f t="shared" si="18"/>
        <v>236.23524610094265</v>
      </c>
      <c r="U91" s="741">
        <v>2034</v>
      </c>
      <c r="V91" s="538">
        <f t="shared" si="16"/>
        <v>61421.16398624509</v>
      </c>
      <c r="W91" s="538">
        <f t="shared" si="19"/>
        <v>61421.16398624509</v>
      </c>
      <c r="X91" s="748">
        <f t="shared" si="20"/>
        <v>1670655.6604258665</v>
      </c>
    </row>
    <row r="92" spans="1:26" ht="15" customHeight="1" x14ac:dyDescent="0.25">
      <c r="A92" s="746"/>
      <c r="B92" s="741">
        <v>2035</v>
      </c>
      <c r="C92" s="569">
        <f>'Westbound PM No Build VHT'!S188</f>
        <v>270.17010359615699</v>
      </c>
      <c r="D92" s="569">
        <f>'Westbound AM No Build VHT'!S188</f>
        <v>41.858193329352851</v>
      </c>
      <c r="E92" s="569">
        <f>'Eastbound PM No Build VHT'!R188</f>
        <v>116.66816836587743</v>
      </c>
      <c r="F92" s="570">
        <f>'Eastbound AM No Build VHT'!R188</f>
        <v>99.39700914202632</v>
      </c>
      <c r="H92" s="741">
        <v>2035</v>
      </c>
      <c r="I92" s="744">
        <f>'Westbound PM Build VHT'!S188</f>
        <v>97.903378391359595</v>
      </c>
      <c r="J92" s="744">
        <f>'Westbound AM Build VHT'!S188</f>
        <v>39.420169312983468</v>
      </c>
      <c r="K92" s="744">
        <f>'Eastbound PM Build VHT'!R188</f>
        <v>73.683693390808983</v>
      </c>
      <c r="L92" s="570">
        <f>'Eastbound AM Build VHT'!R188</f>
        <v>47.16665901602115</v>
      </c>
      <c r="M92" s="738"/>
      <c r="N92" s="741">
        <v>2035</v>
      </c>
      <c r="O92" s="538">
        <f t="shared" si="17"/>
        <v>172.26672520479741</v>
      </c>
      <c r="P92" s="538">
        <f t="shared" si="13"/>
        <v>2.4380240163693827</v>
      </c>
      <c r="Q92" s="538">
        <f t="shared" si="14"/>
        <v>42.984474975068451</v>
      </c>
      <c r="R92" s="538">
        <f t="shared" si="15"/>
        <v>52.23035012600517</v>
      </c>
      <c r="S92" s="539">
        <f t="shared" si="18"/>
        <v>269.91957432224041</v>
      </c>
      <c r="U92" s="741">
        <v>2035</v>
      </c>
      <c r="V92" s="538">
        <f t="shared" si="16"/>
        <v>70179.089323782508</v>
      </c>
      <c r="W92" s="538">
        <f t="shared" si="19"/>
        <v>70179.089323782508</v>
      </c>
      <c r="X92" s="748">
        <f t="shared" si="20"/>
        <v>1908871.2296068841</v>
      </c>
    </row>
    <row r="93" spans="1:26" ht="15" customHeight="1" x14ac:dyDescent="0.25">
      <c r="A93" s="746"/>
      <c r="B93" s="741">
        <v>2036</v>
      </c>
      <c r="C93" s="569">
        <f>'Westbound PM No Build VHT'!S189</f>
        <v>295.7864182768385</v>
      </c>
      <c r="D93" s="569">
        <f>'Westbound AM No Build VHT'!S189</f>
        <v>43.509987237496802</v>
      </c>
      <c r="E93" s="569">
        <f>'Eastbound PM No Build VHT'!R189</f>
        <v>133.13956311519729</v>
      </c>
      <c r="F93" s="570">
        <f>'Eastbound AM No Build VHT'!R189</f>
        <v>110.11770964558656</v>
      </c>
      <c r="H93" s="741">
        <v>2036</v>
      </c>
      <c r="I93" s="744">
        <f>'Westbound PM Build VHT'!S189</f>
        <v>105.66863768853834</v>
      </c>
      <c r="J93" s="744">
        <f>'Westbound AM Build VHT'!S189</f>
        <v>40.557352769434374</v>
      </c>
      <c r="K93" s="744">
        <f>'Eastbound PM Build VHT'!R189</f>
        <v>77.584789227708569</v>
      </c>
      <c r="L93" s="570">
        <f>'Eastbound AM Build VHT'!R189</f>
        <v>49.118104944654853</v>
      </c>
      <c r="M93" s="738"/>
      <c r="N93" s="741">
        <v>2036</v>
      </c>
      <c r="O93" s="538">
        <f t="shared" si="17"/>
        <v>190.11778058830015</v>
      </c>
      <c r="P93" s="538">
        <f t="shared" si="13"/>
        <v>2.9526344680624277</v>
      </c>
      <c r="Q93" s="538">
        <f t="shared" si="14"/>
        <v>55.554773887488722</v>
      </c>
      <c r="R93" s="538">
        <f t="shared" si="15"/>
        <v>60.999604700931705</v>
      </c>
      <c r="S93" s="539">
        <f t="shared" si="18"/>
        <v>309.62479364478298</v>
      </c>
      <c r="U93" s="741">
        <v>2036</v>
      </c>
      <c r="V93" s="538">
        <f t="shared" si="16"/>
        <v>80502.446347643578</v>
      </c>
      <c r="W93" s="538">
        <f t="shared" si="19"/>
        <v>80502.446347643578</v>
      </c>
      <c r="X93" s="748">
        <f t="shared" si="20"/>
        <v>2189666.5406559054</v>
      </c>
    </row>
    <row r="94" spans="1:26" ht="15" customHeight="1" x14ac:dyDescent="0.25">
      <c r="A94" s="746"/>
      <c r="B94" s="741">
        <v>2037</v>
      </c>
      <c r="C94" s="569">
        <f>'Westbound PM No Build VHT'!S190</f>
        <v>325.1056767917861</v>
      </c>
      <c r="D94" s="569">
        <f>'Westbound AM No Build VHT'!S190</f>
        <v>45.261669385356761</v>
      </c>
      <c r="E94" s="569">
        <f>'Eastbound PM No Build VHT'!R190</f>
        <v>152.9954317133886</v>
      </c>
      <c r="F94" s="570">
        <f>'Eastbound AM No Build VHT'!R190</f>
        <v>122.21212622677915</v>
      </c>
      <c r="H94" s="741">
        <v>2037</v>
      </c>
      <c r="I94" s="744">
        <f>'Westbound PM Build VHT'!S190</f>
        <v>114.48688093110304</v>
      </c>
      <c r="J94" s="744">
        <f>'Westbound AM Build VHT'!S190</f>
        <v>41.704195411203507</v>
      </c>
      <c r="K94" s="744">
        <f>'Eastbound PM Build VHT'!R190</f>
        <v>81.825693810433975</v>
      </c>
      <c r="L94" s="570">
        <f>'Eastbound AM Build VHT'!R190</f>
        <v>51.206207271058766</v>
      </c>
      <c r="M94" s="738"/>
      <c r="N94" s="741">
        <v>2037</v>
      </c>
      <c r="O94" s="538">
        <f t="shared" si="17"/>
        <v>210.61879586068306</v>
      </c>
      <c r="P94" s="538">
        <f t="shared" si="13"/>
        <v>3.5574739741532539</v>
      </c>
      <c r="Q94" s="538">
        <f t="shared" si="14"/>
        <v>71.169737902954623</v>
      </c>
      <c r="R94" s="538">
        <f t="shared" si="15"/>
        <v>71.005918955720375</v>
      </c>
      <c r="S94" s="539">
        <f t="shared" si="18"/>
        <v>356.35192669351136</v>
      </c>
      <c r="U94" s="741">
        <v>2037</v>
      </c>
      <c r="V94" s="538">
        <f t="shared" si="16"/>
        <v>92651.500940312952</v>
      </c>
      <c r="W94" s="538">
        <f t="shared" si="19"/>
        <v>92651.500940312952</v>
      </c>
      <c r="X94" s="748">
        <f t="shared" si="20"/>
        <v>2520120.8255765121</v>
      </c>
    </row>
    <row r="95" spans="1:26" ht="15" customHeight="1" x14ac:dyDescent="0.25">
      <c r="A95" s="746"/>
      <c r="B95" s="741">
        <v>2038</v>
      </c>
      <c r="C95" s="569">
        <f>'Westbound PM No Build VHT'!S191</f>
        <v>356.84270089289305</v>
      </c>
      <c r="D95" s="569">
        <f>'Westbound AM No Build VHT'!S191</f>
        <v>47.127372506900258</v>
      </c>
      <c r="E95" s="569">
        <f>'Eastbound PM No Build VHT'!R191</f>
        <v>176.89475001818877</v>
      </c>
      <c r="F95" s="570">
        <f>'Eastbound AM No Build VHT'!R191</f>
        <v>134.68413686609364</v>
      </c>
      <c r="H95" s="741">
        <v>2038</v>
      </c>
      <c r="I95" s="744">
        <f>'Westbound PM Build VHT'!S191</f>
        <v>124.51618492686178</v>
      </c>
      <c r="J95" s="744">
        <f>'Westbound AM Build VHT'!S191</f>
        <v>42.862059533603727</v>
      </c>
      <c r="K95" s="744">
        <f>'Eastbound PM Build VHT'!R191</f>
        <v>86.47239526703504</v>
      </c>
      <c r="L95" s="570">
        <f>'Eastbound AM Build VHT'!R191</f>
        <v>53.446579306228223</v>
      </c>
      <c r="M95" s="738"/>
      <c r="N95" s="741">
        <v>2038</v>
      </c>
      <c r="O95" s="538">
        <f t="shared" si="17"/>
        <v>232.32651596603125</v>
      </c>
      <c r="P95" s="538">
        <f t="shared" si="13"/>
        <v>4.2653129732965311</v>
      </c>
      <c r="Q95" s="538">
        <f t="shared" si="14"/>
        <v>90.422354751153733</v>
      </c>
      <c r="R95" s="538">
        <f t="shared" si="15"/>
        <v>81.237557559865422</v>
      </c>
      <c r="S95" s="539">
        <f t="shared" si="18"/>
        <v>408.25174125034698</v>
      </c>
      <c r="U95" s="741">
        <v>2038</v>
      </c>
      <c r="V95" s="538">
        <f t="shared" si="16"/>
        <v>106145.45272509022</v>
      </c>
      <c r="W95" s="538">
        <f t="shared" si="19"/>
        <v>106145.45272509022</v>
      </c>
      <c r="X95" s="748">
        <f t="shared" si="20"/>
        <v>2887156.3141224538</v>
      </c>
    </row>
    <row r="96" spans="1:26" ht="15" customHeight="1" x14ac:dyDescent="0.25">
      <c r="A96" s="746"/>
      <c r="B96" s="741">
        <v>2039</v>
      </c>
      <c r="C96" s="569">
        <f>'Westbound PM No Build VHT'!S192</f>
        <v>383.34969564625504</v>
      </c>
      <c r="D96" s="569">
        <f>'Westbound AM No Build VHT'!S192</f>
        <v>49.122776803629144</v>
      </c>
      <c r="E96" s="569">
        <f>'Eastbound PM No Build VHT'!R192</f>
        <v>205.59532424014833</v>
      </c>
      <c r="F96" s="570">
        <f>'Eastbound AM No Build VHT'!R192</f>
        <v>144.57303623568978</v>
      </c>
      <c r="H96" s="741">
        <v>2039</v>
      </c>
      <c r="I96" s="744">
        <f>'Westbound PM Build VHT'!S192</f>
        <v>135.93296083102297</v>
      </c>
      <c r="J96" s="744">
        <f>'Westbound AM Build VHT'!S192</f>
        <v>44.032456158923083</v>
      </c>
      <c r="K96" s="744">
        <f>'Eastbound PM Build VHT'!R192</f>
        <v>91.600749053619651</v>
      </c>
      <c r="L96" s="570">
        <f>'Eastbound AM Build VHT'!R192</f>
        <v>55.856229305357587</v>
      </c>
      <c r="M96" s="738"/>
      <c r="N96" s="741">
        <v>2039</v>
      </c>
      <c r="O96" s="538">
        <f t="shared" si="17"/>
        <v>247.41673481523208</v>
      </c>
      <c r="P96" s="538">
        <f t="shared" si="13"/>
        <v>5.0903206447060612</v>
      </c>
      <c r="Q96" s="538">
        <f t="shared" si="14"/>
        <v>113.99457518652868</v>
      </c>
      <c r="R96" s="538">
        <f t="shared" si="15"/>
        <v>88.716806930332197</v>
      </c>
      <c r="S96" s="539">
        <f t="shared" si="18"/>
        <v>455.21843757679903</v>
      </c>
      <c r="U96" s="741">
        <v>2039</v>
      </c>
      <c r="V96" s="538">
        <f t="shared" si="16"/>
        <v>118356.79376996774</v>
      </c>
      <c r="W96" s="538">
        <f t="shared" si="19"/>
        <v>118356.79376996774</v>
      </c>
      <c r="X96" s="748">
        <f t="shared" si="20"/>
        <v>3219304.7905431227</v>
      </c>
    </row>
    <row r="97" spans="1:24" x14ac:dyDescent="0.25">
      <c r="A97" s="746"/>
      <c r="B97" s="741">
        <v>2040</v>
      </c>
      <c r="C97" s="569">
        <f>'Westbound PM No Build VHT'!S193</f>
        <v>413.11093078560151</v>
      </c>
      <c r="D97" s="569">
        <f>'Westbound AM No Build VHT'!S193</f>
        <v>51.265232455139866</v>
      </c>
      <c r="E97" s="569">
        <f>'Eastbound PM No Build VHT'!R193</f>
        <v>239.96445141063302</v>
      </c>
      <c r="F97" s="570">
        <f>'Eastbound AM No Build VHT'!R193</f>
        <v>155.59364601513283</v>
      </c>
      <c r="H97" s="741">
        <v>2040</v>
      </c>
      <c r="I97" s="744">
        <f>'Westbound PM Build VHT'!S193</f>
        <v>148.93348911985166</v>
      </c>
      <c r="J97" s="744">
        <f>'Westbound AM Build VHT'!S193</f>
        <v>45.217056778936062</v>
      </c>
      <c r="K97" s="744">
        <f>'Eastbound PM Build VHT'!R193</f>
        <v>97.297538953890168</v>
      </c>
      <c r="L97" s="570">
        <f>'Eastbound AM Build VHT'!R193</f>
        <v>58.453651460567066</v>
      </c>
      <c r="M97" s="738"/>
      <c r="N97" s="741">
        <v>2040</v>
      </c>
      <c r="O97" s="538">
        <f t="shared" si="17"/>
        <v>264.17744166574983</v>
      </c>
      <c r="P97" s="538">
        <f t="shared" si="13"/>
        <v>6.0481756762038046</v>
      </c>
      <c r="Q97" s="538">
        <f t="shared" si="14"/>
        <v>142.66691245674286</v>
      </c>
      <c r="R97" s="538">
        <f t="shared" si="15"/>
        <v>97.13999455456576</v>
      </c>
      <c r="S97" s="539">
        <f t="shared" si="18"/>
        <v>510.03252435326226</v>
      </c>
      <c r="U97" s="741">
        <v>2040</v>
      </c>
      <c r="V97" s="538">
        <f t="shared" si="16"/>
        <v>132608.4563318482</v>
      </c>
      <c r="W97" s="538">
        <f t="shared" si="19"/>
        <v>132608.4563318482</v>
      </c>
      <c r="X97" s="748">
        <f t="shared" si="20"/>
        <v>3606950.012226271</v>
      </c>
    </row>
    <row r="98" spans="1:24" ht="15.75" thickBot="1" x14ac:dyDescent="0.3">
      <c r="A98" s="746"/>
      <c r="B98" s="742">
        <v>2041</v>
      </c>
      <c r="C98" s="592">
        <f>'Westbound PM No Build VHT'!S194</f>
        <v>446.56772392840219</v>
      </c>
      <c r="D98" s="592">
        <f>'Westbound AM No Build VHT'!S194</f>
        <v>53.573888302411653</v>
      </c>
      <c r="E98" s="592">
        <f>'Eastbound PM No Build VHT'!R194</f>
        <v>280.9903075306205</v>
      </c>
      <c r="F98" s="734">
        <f>'Eastbound AM No Build VHT'!R194</f>
        <v>166.89848091948042</v>
      </c>
      <c r="H98" s="742">
        <v>2041</v>
      </c>
      <c r="I98" s="747">
        <f>'Westbound PM Build VHT'!S194</f>
        <v>163.7355362207623</v>
      </c>
      <c r="J98" s="747">
        <f>'Westbound AM Build VHT'!S194</f>
        <v>46.417705687577985</v>
      </c>
      <c r="K98" s="747">
        <f>'Eastbound PM Build VHT'!R194</f>
        <v>103.66161026762636</v>
      </c>
      <c r="L98" s="734">
        <f>'Eastbound AM Build VHT'!R194</f>
        <v>61.258920705635909</v>
      </c>
      <c r="M98" s="738"/>
      <c r="N98" s="742">
        <v>2041</v>
      </c>
      <c r="O98" s="541">
        <f t="shared" si="17"/>
        <v>282.83218770763989</v>
      </c>
      <c r="P98" s="541">
        <f t="shared" si="13"/>
        <v>7.1561826148336678</v>
      </c>
      <c r="Q98" s="541">
        <f t="shared" si="14"/>
        <v>177.32869726299413</v>
      </c>
      <c r="R98" s="541">
        <f t="shared" si="15"/>
        <v>105.6395602138445</v>
      </c>
      <c r="S98" s="578">
        <f t="shared" si="18"/>
        <v>572.95662779931217</v>
      </c>
      <c r="U98" s="742">
        <v>2041</v>
      </c>
      <c r="V98" s="541">
        <f t="shared" si="16"/>
        <v>148968.72322782117</v>
      </c>
      <c r="W98" s="541">
        <f t="shared" si="19"/>
        <v>148968.72322782117</v>
      </c>
      <c r="X98" s="749">
        <f t="shared" si="20"/>
        <v>4051949.2717967359</v>
      </c>
    </row>
    <row r="99" spans="1:24" x14ac:dyDescent="0.25">
      <c r="A99" s="746"/>
      <c r="B99" s="631" t="s">
        <v>628</v>
      </c>
      <c r="C99" s="746"/>
      <c r="D99" s="746"/>
      <c r="E99" s="746"/>
      <c r="F99" s="746"/>
      <c r="G99" s="746"/>
      <c r="H99" s="631" t="s">
        <v>628</v>
      </c>
      <c r="I99" s="746"/>
      <c r="J99" s="746"/>
      <c r="K99" s="746"/>
      <c r="L99" s="746"/>
      <c r="N99" s="948" t="s">
        <v>643</v>
      </c>
      <c r="O99" s="948"/>
      <c r="P99" s="948"/>
      <c r="Q99" s="948"/>
      <c r="R99" s="948"/>
      <c r="S99" s="948"/>
    </row>
    <row r="100" spans="1:24" x14ac:dyDescent="0.25">
      <c r="A100" s="746"/>
      <c r="B100" s="746"/>
      <c r="C100" s="746"/>
      <c r="D100" s="746"/>
      <c r="E100" s="746"/>
      <c r="F100" s="746"/>
      <c r="G100" s="746"/>
      <c r="H100" s="746"/>
      <c r="I100" s="746"/>
      <c r="J100" s="746"/>
      <c r="K100" s="746"/>
      <c r="L100" s="746"/>
      <c r="N100" s="949"/>
      <c r="O100" s="949"/>
      <c r="P100" s="949"/>
      <c r="Q100" s="949"/>
      <c r="R100" s="949"/>
      <c r="S100" s="949"/>
    </row>
    <row r="101" spans="1:24" x14ac:dyDescent="0.25">
      <c r="A101" s="746"/>
      <c r="B101" s="746"/>
      <c r="C101" s="746"/>
      <c r="D101" s="746"/>
      <c r="E101" s="746"/>
      <c r="F101" s="746"/>
      <c r="G101" s="746"/>
      <c r="H101" s="746"/>
      <c r="I101" s="746"/>
      <c r="J101" s="746"/>
      <c r="K101" s="746"/>
      <c r="L101" s="746"/>
      <c r="N101" s="949"/>
      <c r="O101" s="949"/>
      <c r="P101" s="949"/>
      <c r="Q101" s="949"/>
      <c r="R101" s="949"/>
      <c r="S101" s="949"/>
    </row>
    <row r="102" spans="1:24" x14ac:dyDescent="0.25">
      <c r="A102" s="746"/>
      <c r="B102" s="746"/>
      <c r="C102" s="746"/>
      <c r="D102" s="746"/>
      <c r="E102" s="746"/>
      <c r="F102" s="746"/>
      <c r="G102" s="746"/>
      <c r="H102" s="746"/>
      <c r="I102" s="746"/>
      <c r="J102" s="746"/>
      <c r="K102" s="746"/>
      <c r="L102" s="746"/>
    </row>
    <row r="103" spans="1:24" x14ac:dyDescent="0.25">
      <c r="A103" s="746"/>
      <c r="B103" s="746"/>
      <c r="C103" s="746"/>
      <c r="D103" s="746"/>
      <c r="E103" s="746"/>
      <c r="F103" s="746"/>
      <c r="G103" s="746"/>
      <c r="H103" s="746"/>
      <c r="I103" s="746"/>
      <c r="J103" s="746"/>
      <c r="K103" s="746"/>
      <c r="L103" s="746"/>
    </row>
    <row r="104" spans="1:24" x14ac:dyDescent="0.25">
      <c r="A104" s="746"/>
      <c r="B104" s="746"/>
      <c r="C104" s="746"/>
      <c r="D104" s="746"/>
      <c r="E104" s="746"/>
      <c r="F104" s="746"/>
      <c r="G104" s="746"/>
      <c r="H104" s="746"/>
      <c r="I104" s="746"/>
      <c r="J104" s="746"/>
      <c r="K104" s="746"/>
      <c r="L104" s="746"/>
    </row>
    <row r="105" spans="1:24" x14ac:dyDescent="0.25">
      <c r="A105" s="746"/>
      <c r="B105" s="746"/>
      <c r="C105" s="746"/>
      <c r="D105" s="746"/>
      <c r="E105" s="746"/>
      <c r="F105" s="746"/>
      <c r="G105" s="746"/>
      <c r="H105" s="746"/>
      <c r="I105" s="746"/>
      <c r="J105" s="746"/>
      <c r="K105" s="746"/>
      <c r="L105" s="746"/>
    </row>
    <row r="106" spans="1:24" x14ac:dyDescent="0.25">
      <c r="A106" s="746"/>
      <c r="B106" s="746"/>
      <c r="C106" s="746"/>
      <c r="D106" s="746"/>
      <c r="E106" s="746"/>
      <c r="F106" s="746"/>
      <c r="G106" s="746"/>
      <c r="H106" s="746"/>
      <c r="I106" s="746"/>
      <c r="J106" s="746"/>
      <c r="K106" s="746"/>
      <c r="L106" s="746"/>
    </row>
    <row r="107" spans="1:24" x14ac:dyDescent="0.25">
      <c r="A107" s="746"/>
      <c r="B107" s="746"/>
      <c r="C107" s="746"/>
      <c r="D107" s="746"/>
      <c r="E107" s="746"/>
      <c r="F107" s="746"/>
      <c r="G107" s="746"/>
      <c r="H107" s="746"/>
      <c r="I107" s="746"/>
      <c r="J107" s="746"/>
      <c r="K107" s="746"/>
      <c r="L107" s="746"/>
    </row>
    <row r="108" spans="1:24" x14ac:dyDescent="0.25">
      <c r="A108" s="746"/>
      <c r="B108" s="746"/>
      <c r="C108" s="746"/>
      <c r="D108" s="746"/>
      <c r="E108" s="746"/>
      <c r="F108" s="746"/>
      <c r="G108" s="746"/>
      <c r="H108" s="746"/>
      <c r="I108" s="746"/>
      <c r="J108" s="746"/>
      <c r="K108" s="746"/>
      <c r="L108" s="746"/>
    </row>
    <row r="109" spans="1:24" x14ac:dyDescent="0.25">
      <c r="A109" s="746"/>
      <c r="B109" s="746"/>
      <c r="C109" s="746"/>
      <c r="D109" s="746"/>
      <c r="E109" s="746"/>
      <c r="F109" s="746"/>
      <c r="G109" s="746"/>
      <c r="H109" s="746"/>
      <c r="I109" s="746"/>
      <c r="J109" s="746"/>
      <c r="K109" s="746"/>
      <c r="L109" s="746"/>
    </row>
    <row r="110" spans="1:24" x14ac:dyDescent="0.25">
      <c r="A110" s="746"/>
      <c r="B110" s="746"/>
      <c r="C110" s="746"/>
      <c r="D110" s="746"/>
      <c r="E110" s="746"/>
      <c r="F110" s="746"/>
      <c r="G110" s="746"/>
      <c r="H110" s="746"/>
      <c r="I110" s="746"/>
      <c r="J110" s="746"/>
      <c r="K110" s="746"/>
      <c r="L110" s="746"/>
    </row>
    <row r="111" spans="1:24" x14ac:dyDescent="0.25">
      <c r="A111" s="746"/>
      <c r="B111" s="746"/>
      <c r="C111" s="746"/>
      <c r="D111" s="746"/>
      <c r="E111" s="746"/>
      <c r="F111" s="746"/>
      <c r="G111" s="746"/>
      <c r="H111" s="746"/>
      <c r="I111" s="746"/>
      <c r="J111" s="746"/>
      <c r="K111" s="746"/>
      <c r="L111" s="746"/>
    </row>
    <row r="112" spans="1:24" x14ac:dyDescent="0.25">
      <c r="A112" s="746"/>
      <c r="B112" s="746"/>
      <c r="C112" s="746"/>
      <c r="D112" s="746"/>
      <c r="E112" s="746"/>
      <c r="F112" s="746"/>
      <c r="G112" s="746"/>
      <c r="H112" s="746"/>
      <c r="I112" s="746"/>
      <c r="J112" s="746"/>
      <c r="K112" s="746"/>
      <c r="L112" s="746"/>
    </row>
    <row r="113" spans="1:12" x14ac:dyDescent="0.25">
      <c r="A113" s="746"/>
      <c r="B113" s="746"/>
      <c r="C113" s="746"/>
      <c r="D113" s="746"/>
      <c r="E113" s="746"/>
      <c r="F113" s="746"/>
      <c r="G113" s="746"/>
      <c r="H113" s="746"/>
      <c r="I113" s="746"/>
      <c r="J113" s="746"/>
      <c r="K113" s="746"/>
      <c r="L113" s="746"/>
    </row>
    <row r="114" spans="1:12" x14ac:dyDescent="0.25">
      <c r="A114" s="746"/>
      <c r="B114" s="746"/>
      <c r="C114" s="746"/>
      <c r="D114" s="746"/>
      <c r="E114" s="746"/>
      <c r="F114" s="746"/>
      <c r="G114" s="746"/>
      <c r="H114" s="746"/>
      <c r="I114" s="746"/>
      <c r="J114" s="746"/>
      <c r="K114" s="746"/>
      <c r="L114" s="746"/>
    </row>
    <row r="115" spans="1:12" x14ac:dyDescent="0.25">
      <c r="A115" s="746"/>
      <c r="B115" s="746"/>
      <c r="C115" s="746"/>
      <c r="D115" s="746"/>
      <c r="E115" s="746"/>
      <c r="F115" s="746"/>
      <c r="G115" s="746"/>
      <c r="H115" s="746"/>
      <c r="I115" s="746"/>
      <c r="J115" s="746"/>
      <c r="K115" s="746"/>
      <c r="L115" s="746"/>
    </row>
    <row r="116" spans="1:12" x14ac:dyDescent="0.25">
      <c r="A116" s="746"/>
      <c r="B116" s="746"/>
      <c r="C116" s="746"/>
      <c r="D116" s="746"/>
      <c r="E116" s="746"/>
      <c r="F116" s="746"/>
      <c r="G116" s="746"/>
      <c r="H116" s="746"/>
      <c r="I116" s="746"/>
      <c r="J116" s="746"/>
      <c r="K116" s="746"/>
      <c r="L116" s="746"/>
    </row>
    <row r="117" spans="1:12" x14ac:dyDescent="0.25">
      <c r="A117" s="746"/>
      <c r="B117" s="746"/>
      <c r="C117" s="746"/>
      <c r="D117" s="746"/>
      <c r="E117" s="746"/>
      <c r="F117" s="746"/>
      <c r="G117" s="746"/>
      <c r="H117" s="746"/>
      <c r="I117" s="746"/>
      <c r="J117" s="746"/>
      <c r="K117" s="746"/>
      <c r="L117" s="746"/>
    </row>
    <row r="118" spans="1:12" x14ac:dyDescent="0.25">
      <c r="A118" s="746"/>
      <c r="B118" s="746"/>
      <c r="C118" s="746"/>
      <c r="D118" s="746"/>
      <c r="E118" s="746"/>
      <c r="F118" s="746"/>
      <c r="G118" s="746"/>
      <c r="H118" s="746"/>
      <c r="I118" s="746"/>
      <c r="J118" s="746"/>
      <c r="K118" s="746"/>
      <c r="L118" s="746"/>
    </row>
    <row r="119" spans="1:12" x14ac:dyDescent="0.25">
      <c r="A119" s="746"/>
      <c r="B119" s="746"/>
      <c r="C119" s="746"/>
      <c r="D119" s="746"/>
      <c r="E119" s="746"/>
      <c r="F119" s="746"/>
      <c r="G119" s="746"/>
      <c r="H119" s="746"/>
      <c r="I119" s="746"/>
      <c r="J119" s="746"/>
      <c r="K119" s="746"/>
      <c r="L119" s="746"/>
    </row>
    <row r="120" spans="1:12" x14ac:dyDescent="0.25">
      <c r="A120" s="746"/>
      <c r="B120" s="746"/>
      <c r="C120" s="746"/>
      <c r="D120" s="746"/>
      <c r="E120" s="746"/>
      <c r="F120" s="746"/>
      <c r="G120" s="746"/>
      <c r="H120" s="746"/>
      <c r="I120" s="746"/>
      <c r="J120" s="746"/>
      <c r="K120" s="746"/>
      <c r="L120" s="746"/>
    </row>
    <row r="121" spans="1:12" x14ac:dyDescent="0.25">
      <c r="A121" s="746"/>
      <c r="B121" s="746"/>
      <c r="C121" s="746"/>
      <c r="D121" s="746"/>
      <c r="E121" s="746"/>
      <c r="F121" s="746"/>
      <c r="G121" s="746"/>
      <c r="H121" s="746"/>
      <c r="I121" s="746"/>
      <c r="J121" s="746"/>
      <c r="K121" s="746"/>
      <c r="L121" s="746"/>
    </row>
    <row r="122" spans="1:12" x14ac:dyDescent="0.25">
      <c r="A122" s="746"/>
      <c r="B122" s="746"/>
      <c r="C122" s="746"/>
      <c r="D122" s="746"/>
      <c r="E122" s="746"/>
      <c r="F122" s="746"/>
      <c r="G122" s="746"/>
      <c r="H122" s="746"/>
      <c r="I122" s="746"/>
      <c r="J122" s="746"/>
      <c r="K122" s="746"/>
      <c r="L122" s="746"/>
    </row>
    <row r="123" spans="1:12" x14ac:dyDescent="0.25">
      <c r="A123" s="746"/>
      <c r="B123" s="746"/>
      <c r="C123" s="746"/>
      <c r="D123" s="746"/>
      <c r="E123" s="746"/>
      <c r="F123" s="746"/>
      <c r="G123" s="746"/>
      <c r="H123" s="746"/>
      <c r="I123" s="746"/>
      <c r="J123" s="746"/>
      <c r="K123" s="746"/>
      <c r="L123" s="746"/>
    </row>
    <row r="124" spans="1:12" x14ac:dyDescent="0.25">
      <c r="A124" s="746"/>
      <c r="B124" s="746"/>
      <c r="C124" s="746"/>
      <c r="D124" s="746"/>
      <c r="E124" s="746"/>
      <c r="F124" s="746"/>
      <c r="G124" s="746"/>
      <c r="H124" s="746"/>
      <c r="I124" s="746"/>
      <c r="J124" s="746"/>
      <c r="K124" s="746"/>
      <c r="L124" s="746"/>
    </row>
    <row r="125" spans="1:12" x14ac:dyDescent="0.25">
      <c r="A125" s="746"/>
      <c r="B125" s="746"/>
      <c r="C125" s="746"/>
      <c r="D125" s="746"/>
      <c r="E125" s="746"/>
      <c r="F125" s="746"/>
      <c r="G125" s="746"/>
      <c r="H125" s="746"/>
      <c r="I125" s="746"/>
      <c r="J125" s="746"/>
      <c r="K125" s="746"/>
      <c r="L125" s="746"/>
    </row>
    <row r="126" spans="1:12" x14ac:dyDescent="0.25">
      <c r="A126" s="746"/>
      <c r="B126" s="746"/>
      <c r="C126" s="746"/>
      <c r="D126" s="746"/>
      <c r="E126" s="746"/>
      <c r="F126" s="746"/>
      <c r="G126" s="746"/>
      <c r="H126" s="746"/>
      <c r="I126" s="746"/>
      <c r="J126" s="746"/>
      <c r="K126" s="746"/>
      <c r="L126" s="746"/>
    </row>
    <row r="127" spans="1:12" x14ac:dyDescent="0.25">
      <c r="A127" s="746"/>
      <c r="B127" s="746"/>
      <c r="C127" s="746"/>
      <c r="D127" s="746"/>
      <c r="E127" s="746"/>
      <c r="F127" s="746"/>
      <c r="G127" s="746"/>
      <c r="H127" s="746"/>
      <c r="I127" s="746"/>
      <c r="J127" s="746"/>
      <c r="K127" s="746"/>
      <c r="L127" s="746"/>
    </row>
    <row r="128" spans="1:12" x14ac:dyDescent="0.25">
      <c r="A128" s="746"/>
      <c r="B128" s="746"/>
      <c r="C128" s="746"/>
      <c r="D128" s="746"/>
      <c r="E128" s="746"/>
      <c r="F128" s="746"/>
      <c r="G128" s="746"/>
      <c r="H128" s="746"/>
      <c r="I128" s="746"/>
      <c r="J128" s="746"/>
      <c r="K128" s="746"/>
      <c r="L128" s="746"/>
    </row>
    <row r="129" spans="1:12" x14ac:dyDescent="0.25">
      <c r="A129" s="746"/>
      <c r="B129" s="746"/>
      <c r="C129" s="746"/>
      <c r="D129" s="746"/>
      <c r="E129" s="746"/>
      <c r="F129" s="746"/>
      <c r="G129" s="746"/>
      <c r="H129" s="746"/>
      <c r="I129" s="746"/>
      <c r="J129" s="746"/>
      <c r="K129" s="746"/>
      <c r="L129" s="746"/>
    </row>
    <row r="130" spans="1:12" x14ac:dyDescent="0.25">
      <c r="A130" s="746"/>
      <c r="B130" s="746"/>
      <c r="C130" s="746"/>
      <c r="D130" s="746"/>
      <c r="E130" s="746"/>
      <c r="F130" s="746"/>
      <c r="G130" s="746"/>
      <c r="H130" s="746"/>
      <c r="I130" s="746"/>
      <c r="J130" s="746"/>
      <c r="K130" s="746"/>
      <c r="L130" s="746"/>
    </row>
    <row r="131" spans="1:12" x14ac:dyDescent="0.25">
      <c r="A131" s="746"/>
      <c r="B131" s="746"/>
      <c r="C131" s="746"/>
      <c r="D131" s="746"/>
      <c r="E131" s="746"/>
      <c r="F131" s="746"/>
      <c r="G131" s="746"/>
      <c r="H131" s="746"/>
      <c r="I131" s="746"/>
      <c r="J131" s="746"/>
      <c r="K131" s="746"/>
      <c r="L131" s="746"/>
    </row>
    <row r="132" spans="1:12" x14ac:dyDescent="0.25">
      <c r="A132" s="746"/>
      <c r="B132" s="746"/>
      <c r="C132" s="746"/>
      <c r="D132" s="746"/>
      <c r="E132" s="746"/>
      <c r="F132" s="746"/>
      <c r="G132" s="746"/>
      <c r="H132" s="746"/>
      <c r="I132" s="746"/>
      <c r="J132" s="746"/>
      <c r="K132" s="746"/>
      <c r="L132" s="746"/>
    </row>
    <row r="133" spans="1:12" x14ac:dyDescent="0.25">
      <c r="A133" s="746"/>
      <c r="B133" s="746"/>
      <c r="C133" s="746"/>
      <c r="D133" s="746"/>
      <c r="E133" s="746"/>
      <c r="F133" s="746"/>
      <c r="G133" s="746"/>
      <c r="H133" s="746"/>
      <c r="I133" s="746"/>
      <c r="J133" s="746"/>
      <c r="K133" s="746"/>
      <c r="L133" s="746"/>
    </row>
    <row r="134" spans="1:12" x14ac:dyDescent="0.25">
      <c r="A134" s="746"/>
      <c r="B134" s="746"/>
      <c r="C134" s="746"/>
      <c r="D134" s="746"/>
      <c r="E134" s="746"/>
      <c r="F134" s="746"/>
      <c r="G134" s="746"/>
      <c r="H134" s="746"/>
      <c r="I134" s="746"/>
      <c r="J134" s="746"/>
      <c r="K134" s="746"/>
      <c r="L134" s="746"/>
    </row>
    <row r="135" spans="1:12" x14ac:dyDescent="0.25">
      <c r="A135" s="746"/>
      <c r="B135" s="746"/>
      <c r="C135" s="746"/>
      <c r="D135" s="746"/>
      <c r="E135" s="746"/>
      <c r="F135" s="746"/>
      <c r="G135" s="746"/>
      <c r="H135" s="746"/>
      <c r="I135" s="746"/>
      <c r="J135" s="746"/>
      <c r="K135" s="746"/>
      <c r="L135" s="746"/>
    </row>
    <row r="136" spans="1:12" x14ac:dyDescent="0.25">
      <c r="A136" s="746"/>
      <c r="B136" s="746"/>
      <c r="C136" s="746"/>
      <c r="D136" s="746"/>
      <c r="E136" s="746"/>
      <c r="F136" s="746"/>
      <c r="G136" s="746"/>
      <c r="H136" s="746"/>
      <c r="I136" s="746"/>
      <c r="J136" s="746"/>
      <c r="K136" s="746"/>
      <c r="L136" s="746"/>
    </row>
    <row r="137" spans="1:12" x14ac:dyDescent="0.25">
      <c r="A137" s="746"/>
      <c r="B137" s="746"/>
      <c r="C137" s="746"/>
      <c r="D137" s="746"/>
      <c r="E137" s="746"/>
      <c r="F137" s="746"/>
      <c r="G137" s="746"/>
      <c r="H137" s="746"/>
      <c r="I137" s="746"/>
      <c r="J137" s="746"/>
      <c r="K137" s="746"/>
      <c r="L137" s="746"/>
    </row>
    <row r="138" spans="1:12" x14ac:dyDescent="0.25">
      <c r="A138" s="746"/>
      <c r="B138" s="746"/>
      <c r="C138" s="746"/>
      <c r="D138" s="746"/>
      <c r="E138" s="746"/>
      <c r="F138" s="746"/>
      <c r="G138" s="746"/>
      <c r="H138" s="746"/>
      <c r="I138" s="746"/>
      <c r="J138" s="746"/>
      <c r="K138" s="746"/>
      <c r="L138" s="746"/>
    </row>
    <row r="139" spans="1:12" x14ac:dyDescent="0.25">
      <c r="A139" s="746"/>
      <c r="B139" s="746"/>
      <c r="C139" s="746"/>
      <c r="D139" s="746"/>
      <c r="E139" s="746"/>
      <c r="F139" s="746"/>
      <c r="G139" s="746"/>
      <c r="H139" s="746"/>
      <c r="I139" s="746"/>
      <c r="J139" s="746"/>
      <c r="K139" s="746"/>
      <c r="L139" s="746"/>
    </row>
    <row r="140" spans="1:12" x14ac:dyDescent="0.25">
      <c r="A140" s="746"/>
      <c r="B140" s="746"/>
      <c r="C140" s="746"/>
      <c r="D140" s="746"/>
      <c r="E140" s="746"/>
      <c r="F140" s="746"/>
      <c r="G140" s="746"/>
      <c r="H140" s="746"/>
      <c r="I140" s="746"/>
      <c r="J140" s="746"/>
      <c r="K140" s="746"/>
      <c r="L140" s="746"/>
    </row>
    <row r="141" spans="1:12" x14ac:dyDescent="0.25">
      <c r="A141" s="746"/>
      <c r="B141" s="746"/>
      <c r="C141" s="746"/>
      <c r="D141" s="746"/>
      <c r="E141" s="746"/>
      <c r="F141" s="746"/>
      <c r="G141" s="746"/>
      <c r="H141" s="746"/>
      <c r="I141" s="746"/>
      <c r="J141" s="746"/>
      <c r="K141" s="746"/>
      <c r="L141" s="746"/>
    </row>
    <row r="142" spans="1:12" x14ac:dyDescent="0.25">
      <c r="A142" s="746"/>
      <c r="B142" s="746"/>
      <c r="C142" s="746"/>
      <c r="D142" s="746"/>
      <c r="E142" s="746"/>
      <c r="F142" s="746"/>
      <c r="G142" s="746"/>
      <c r="H142" s="746"/>
      <c r="I142" s="746"/>
      <c r="J142" s="746"/>
      <c r="K142" s="746"/>
      <c r="L142" s="746"/>
    </row>
    <row r="143" spans="1:12" x14ac:dyDescent="0.25">
      <c r="A143" s="746"/>
      <c r="B143" s="746"/>
      <c r="C143" s="746"/>
      <c r="D143" s="746"/>
      <c r="E143" s="746"/>
      <c r="F143" s="746"/>
      <c r="G143" s="746"/>
      <c r="H143" s="746"/>
      <c r="I143" s="746"/>
      <c r="J143" s="746"/>
      <c r="K143" s="746"/>
      <c r="L143" s="746"/>
    </row>
    <row r="144" spans="1:12" x14ac:dyDescent="0.25">
      <c r="A144" s="746"/>
      <c r="B144" s="746"/>
      <c r="C144" s="746"/>
      <c r="D144" s="746"/>
      <c r="E144" s="746"/>
      <c r="F144" s="746"/>
      <c r="G144" s="746"/>
      <c r="H144" s="746"/>
      <c r="I144" s="746"/>
      <c r="J144" s="746"/>
      <c r="K144" s="746"/>
      <c r="L144" s="746"/>
    </row>
    <row r="145" spans="1:12" x14ac:dyDescent="0.25">
      <c r="A145" s="746"/>
      <c r="B145" s="746"/>
      <c r="C145" s="746"/>
      <c r="D145" s="746"/>
      <c r="E145" s="746"/>
      <c r="F145" s="746"/>
      <c r="G145" s="746"/>
      <c r="H145" s="746"/>
      <c r="I145" s="746"/>
      <c r="J145" s="746"/>
      <c r="K145" s="746"/>
      <c r="L145" s="746"/>
    </row>
    <row r="146" spans="1:12" x14ac:dyDescent="0.25">
      <c r="A146" s="746"/>
      <c r="B146" s="746"/>
      <c r="C146" s="746"/>
      <c r="D146" s="746"/>
      <c r="E146" s="746"/>
      <c r="F146" s="746"/>
      <c r="G146" s="746"/>
      <c r="H146" s="746"/>
      <c r="I146" s="746"/>
      <c r="J146" s="746"/>
      <c r="K146" s="746"/>
      <c r="L146" s="746"/>
    </row>
    <row r="147" spans="1:12" x14ac:dyDescent="0.25">
      <c r="A147" s="746"/>
      <c r="B147" s="746"/>
      <c r="C147" s="746"/>
      <c r="D147" s="746"/>
      <c r="E147" s="746"/>
      <c r="F147" s="746"/>
      <c r="G147" s="746"/>
      <c r="H147" s="746"/>
      <c r="I147" s="746"/>
      <c r="J147" s="746"/>
      <c r="K147" s="746"/>
      <c r="L147" s="746"/>
    </row>
    <row r="148" spans="1:12" x14ac:dyDescent="0.25">
      <c r="A148" s="746"/>
      <c r="B148" s="746"/>
      <c r="C148" s="746"/>
      <c r="D148" s="746"/>
      <c r="E148" s="746"/>
      <c r="F148" s="746"/>
      <c r="G148" s="746"/>
      <c r="H148" s="746"/>
      <c r="I148" s="746"/>
      <c r="J148" s="746"/>
      <c r="K148" s="746"/>
      <c r="L148" s="746"/>
    </row>
    <row r="149" spans="1:12" x14ac:dyDescent="0.25">
      <c r="A149" s="746"/>
      <c r="B149" s="746"/>
      <c r="C149" s="746"/>
      <c r="D149" s="746"/>
      <c r="E149" s="746"/>
      <c r="F149" s="746"/>
      <c r="G149" s="746"/>
      <c r="H149" s="746"/>
      <c r="I149" s="746"/>
      <c r="J149" s="746"/>
      <c r="K149" s="746"/>
      <c r="L149" s="746"/>
    </row>
    <row r="150" spans="1:12" x14ac:dyDescent="0.25">
      <c r="A150" s="746"/>
      <c r="B150" s="746"/>
      <c r="C150" s="746"/>
      <c r="D150" s="746"/>
      <c r="E150" s="746"/>
      <c r="F150" s="746"/>
      <c r="G150" s="746"/>
      <c r="H150" s="746"/>
      <c r="I150" s="746"/>
      <c r="J150" s="746"/>
      <c r="K150" s="746"/>
      <c r="L150" s="746"/>
    </row>
    <row r="151" spans="1:12" x14ac:dyDescent="0.25">
      <c r="A151" s="746"/>
      <c r="B151" s="746"/>
      <c r="C151" s="746"/>
      <c r="D151" s="746"/>
      <c r="E151" s="746"/>
      <c r="F151" s="746"/>
      <c r="G151" s="746"/>
      <c r="H151" s="746"/>
      <c r="I151" s="746"/>
      <c r="J151" s="746"/>
      <c r="K151" s="746"/>
      <c r="L151" s="746"/>
    </row>
    <row r="152" spans="1:12" x14ac:dyDescent="0.25">
      <c r="A152" s="746"/>
      <c r="B152" s="746"/>
      <c r="C152" s="746"/>
      <c r="D152" s="746"/>
      <c r="E152" s="746"/>
      <c r="F152" s="746"/>
      <c r="G152" s="746"/>
      <c r="H152" s="746"/>
      <c r="I152" s="746"/>
      <c r="J152" s="746"/>
      <c r="K152" s="746"/>
      <c r="L152" s="746"/>
    </row>
    <row r="153" spans="1:12" x14ac:dyDescent="0.25">
      <c r="A153" s="746"/>
      <c r="B153" s="746"/>
      <c r="C153" s="746"/>
      <c r="D153" s="746"/>
      <c r="E153" s="746"/>
      <c r="F153" s="746"/>
      <c r="G153" s="746"/>
      <c r="H153" s="746"/>
      <c r="I153" s="746"/>
      <c r="J153" s="746"/>
      <c r="K153" s="746"/>
      <c r="L153" s="746"/>
    </row>
    <row r="154" spans="1:12" x14ac:dyDescent="0.25">
      <c r="A154" s="746"/>
      <c r="B154" s="746"/>
      <c r="C154" s="746"/>
      <c r="D154" s="746"/>
      <c r="E154" s="746"/>
      <c r="F154" s="746"/>
      <c r="G154" s="746"/>
      <c r="H154" s="746"/>
      <c r="I154" s="746"/>
      <c r="J154" s="746"/>
      <c r="K154" s="746"/>
      <c r="L154" s="746"/>
    </row>
    <row r="155" spans="1:12" x14ac:dyDescent="0.25">
      <c r="A155" s="746"/>
      <c r="B155" s="746"/>
      <c r="C155" s="746"/>
      <c r="D155" s="746"/>
      <c r="E155" s="746"/>
      <c r="F155" s="746"/>
      <c r="G155" s="746"/>
      <c r="H155" s="746"/>
      <c r="I155" s="746"/>
      <c r="J155" s="746"/>
      <c r="K155" s="746"/>
      <c r="L155" s="746"/>
    </row>
    <row r="156" spans="1:12" x14ac:dyDescent="0.25">
      <c r="A156" s="746"/>
      <c r="B156" s="746"/>
      <c r="C156" s="746"/>
      <c r="D156" s="746"/>
      <c r="E156" s="746"/>
      <c r="F156" s="746"/>
      <c r="G156" s="746"/>
      <c r="H156" s="746"/>
      <c r="I156" s="746"/>
      <c r="J156" s="746"/>
      <c r="K156" s="746"/>
      <c r="L156" s="746"/>
    </row>
    <row r="157" spans="1:12" x14ac:dyDescent="0.25">
      <c r="A157" s="746"/>
      <c r="B157" s="746"/>
      <c r="C157" s="746"/>
      <c r="D157" s="746"/>
      <c r="E157" s="746"/>
      <c r="F157" s="746"/>
      <c r="G157" s="746"/>
      <c r="H157" s="746"/>
      <c r="I157" s="746"/>
      <c r="J157" s="746"/>
      <c r="K157" s="746"/>
      <c r="L157" s="746"/>
    </row>
    <row r="158" spans="1:12" x14ac:dyDescent="0.25">
      <c r="A158" s="746"/>
      <c r="B158" s="746"/>
      <c r="C158" s="746"/>
      <c r="D158" s="746"/>
      <c r="E158" s="746"/>
      <c r="F158" s="746"/>
      <c r="G158" s="746"/>
      <c r="H158" s="746"/>
      <c r="I158" s="746"/>
      <c r="J158" s="746"/>
      <c r="K158" s="746"/>
      <c r="L158" s="746"/>
    </row>
    <row r="159" spans="1:12" x14ac:dyDescent="0.25">
      <c r="A159" s="746"/>
      <c r="B159" s="746"/>
      <c r="C159" s="746"/>
      <c r="D159" s="746"/>
      <c r="E159" s="746"/>
      <c r="F159" s="746"/>
      <c r="G159" s="746"/>
      <c r="H159" s="746"/>
      <c r="I159" s="746"/>
      <c r="J159" s="746"/>
      <c r="K159" s="746"/>
      <c r="L159" s="746"/>
    </row>
    <row r="160" spans="1:12" x14ac:dyDescent="0.25">
      <c r="A160" s="746"/>
      <c r="B160" s="746"/>
      <c r="C160" s="746"/>
      <c r="D160" s="746"/>
      <c r="E160" s="746"/>
      <c r="F160" s="746"/>
      <c r="G160" s="746"/>
      <c r="H160" s="746"/>
      <c r="I160" s="746"/>
      <c r="J160" s="746"/>
      <c r="K160" s="746"/>
      <c r="L160" s="746"/>
    </row>
    <row r="161" spans="1:12" x14ac:dyDescent="0.25">
      <c r="A161" s="746"/>
      <c r="B161" s="746"/>
      <c r="C161" s="746"/>
      <c r="D161" s="746"/>
      <c r="E161" s="746"/>
      <c r="F161" s="746"/>
      <c r="G161" s="746"/>
      <c r="H161" s="746"/>
      <c r="I161" s="746"/>
      <c r="J161" s="746"/>
      <c r="K161" s="746"/>
      <c r="L161" s="746"/>
    </row>
    <row r="162" spans="1:12" x14ac:dyDescent="0.25">
      <c r="A162" s="746"/>
      <c r="B162" s="746"/>
      <c r="C162" s="746"/>
      <c r="D162" s="746"/>
      <c r="E162" s="746"/>
      <c r="F162" s="746"/>
      <c r="G162" s="746"/>
      <c r="H162" s="746"/>
      <c r="I162" s="746"/>
      <c r="J162" s="746"/>
      <c r="K162" s="746"/>
      <c r="L162" s="746"/>
    </row>
    <row r="163" spans="1:12" x14ac:dyDescent="0.25">
      <c r="A163" s="746"/>
      <c r="B163" s="746"/>
      <c r="C163" s="746"/>
      <c r="D163" s="746"/>
      <c r="E163" s="746"/>
      <c r="F163" s="746"/>
      <c r="G163" s="746"/>
      <c r="H163" s="746"/>
      <c r="I163" s="746"/>
      <c r="J163" s="746"/>
      <c r="K163" s="746"/>
      <c r="L163" s="746"/>
    </row>
    <row r="164" spans="1:12" x14ac:dyDescent="0.25">
      <c r="A164" s="746"/>
      <c r="B164" s="746"/>
      <c r="C164" s="746"/>
      <c r="D164" s="746"/>
      <c r="E164" s="746"/>
      <c r="F164" s="746"/>
      <c r="G164" s="746"/>
      <c r="H164" s="746"/>
      <c r="I164" s="746"/>
      <c r="J164" s="746"/>
      <c r="K164" s="746"/>
      <c r="L164" s="746"/>
    </row>
    <row r="165" spans="1:12" x14ac:dyDescent="0.25">
      <c r="A165" s="746"/>
      <c r="B165" s="746"/>
      <c r="C165" s="746"/>
      <c r="D165" s="746"/>
      <c r="E165" s="746"/>
      <c r="F165" s="746"/>
      <c r="G165" s="746"/>
      <c r="H165" s="746"/>
      <c r="I165" s="746"/>
      <c r="J165" s="746"/>
      <c r="K165" s="746"/>
      <c r="L165" s="746"/>
    </row>
    <row r="166" spans="1:12" x14ac:dyDescent="0.25">
      <c r="A166" s="746"/>
      <c r="B166" s="746"/>
      <c r="C166" s="746"/>
      <c r="D166" s="746"/>
      <c r="E166" s="746"/>
      <c r="F166" s="746"/>
      <c r="G166" s="746"/>
      <c r="H166" s="746"/>
      <c r="I166" s="746"/>
      <c r="J166" s="746"/>
      <c r="K166" s="746"/>
      <c r="L166" s="746"/>
    </row>
    <row r="167" spans="1:12" x14ac:dyDescent="0.25">
      <c r="A167" s="746"/>
      <c r="B167" s="746"/>
      <c r="C167" s="746"/>
      <c r="D167" s="746"/>
      <c r="E167" s="746"/>
      <c r="F167" s="746"/>
      <c r="G167" s="746"/>
      <c r="H167" s="746"/>
      <c r="I167" s="746"/>
      <c r="J167" s="746"/>
      <c r="K167" s="746"/>
      <c r="L167" s="746"/>
    </row>
    <row r="168" spans="1:12" x14ac:dyDescent="0.25">
      <c r="A168" s="746"/>
      <c r="B168" s="746"/>
      <c r="C168" s="746"/>
      <c r="D168" s="746"/>
      <c r="E168" s="746"/>
      <c r="F168" s="746"/>
      <c r="G168" s="746"/>
      <c r="H168" s="746"/>
      <c r="I168" s="746"/>
      <c r="J168" s="746"/>
      <c r="K168" s="746"/>
      <c r="L168" s="746"/>
    </row>
    <row r="169" spans="1:12" x14ac:dyDescent="0.25">
      <c r="A169" s="746"/>
      <c r="B169" s="746"/>
      <c r="C169" s="746"/>
      <c r="D169" s="746"/>
      <c r="E169" s="746"/>
      <c r="F169" s="746"/>
      <c r="G169" s="746"/>
      <c r="H169" s="746"/>
      <c r="I169" s="746"/>
      <c r="J169" s="746"/>
      <c r="K169" s="746"/>
      <c r="L169" s="746"/>
    </row>
    <row r="170" spans="1:12" x14ac:dyDescent="0.25">
      <c r="A170" s="746"/>
      <c r="B170" s="746"/>
      <c r="C170" s="746"/>
      <c r="D170" s="746"/>
      <c r="E170" s="746"/>
      <c r="F170" s="746"/>
      <c r="G170" s="746"/>
      <c r="H170" s="746"/>
      <c r="I170" s="746"/>
      <c r="J170" s="746"/>
      <c r="K170" s="746"/>
      <c r="L170" s="746"/>
    </row>
    <row r="171" spans="1:12" x14ac:dyDescent="0.25">
      <c r="A171" s="746"/>
      <c r="B171" s="746"/>
      <c r="C171" s="746"/>
      <c r="D171" s="746"/>
      <c r="E171" s="746"/>
      <c r="F171" s="746"/>
      <c r="G171" s="746"/>
      <c r="H171" s="746"/>
      <c r="I171" s="746"/>
      <c r="J171" s="746"/>
      <c r="K171" s="746"/>
      <c r="L171" s="746"/>
    </row>
    <row r="172" spans="1:12" x14ac:dyDescent="0.25">
      <c r="A172" s="746"/>
      <c r="B172" s="746"/>
      <c r="C172" s="746"/>
      <c r="D172" s="746"/>
      <c r="E172" s="746"/>
      <c r="F172" s="746"/>
      <c r="G172" s="746"/>
      <c r="H172" s="746"/>
      <c r="I172" s="746"/>
      <c r="J172" s="746"/>
      <c r="K172" s="746"/>
      <c r="L172" s="746"/>
    </row>
    <row r="173" spans="1:12" x14ac:dyDescent="0.25">
      <c r="A173" s="746"/>
      <c r="B173" s="746"/>
      <c r="C173" s="746"/>
      <c r="D173" s="746"/>
      <c r="E173" s="746"/>
      <c r="F173" s="746"/>
      <c r="G173" s="746"/>
      <c r="H173" s="746"/>
      <c r="I173" s="746"/>
      <c r="J173" s="746"/>
      <c r="K173" s="746"/>
      <c r="L173" s="746"/>
    </row>
    <row r="174" spans="1:12" x14ac:dyDescent="0.25">
      <c r="A174" s="746"/>
      <c r="B174" s="746"/>
      <c r="C174" s="746"/>
      <c r="D174" s="746"/>
      <c r="E174" s="746"/>
      <c r="F174" s="746"/>
      <c r="G174" s="746"/>
      <c r="H174" s="746"/>
      <c r="I174" s="746"/>
      <c r="J174" s="746"/>
      <c r="K174" s="746"/>
      <c r="L174" s="746"/>
    </row>
    <row r="175" spans="1:12" x14ac:dyDescent="0.25">
      <c r="A175" s="746"/>
      <c r="B175" s="746"/>
      <c r="C175" s="746"/>
      <c r="D175" s="746"/>
      <c r="E175" s="746"/>
      <c r="F175" s="746"/>
      <c r="G175" s="746"/>
      <c r="H175" s="746"/>
      <c r="I175" s="746"/>
      <c r="J175" s="746"/>
      <c r="K175" s="746"/>
      <c r="L175" s="746"/>
    </row>
    <row r="176" spans="1:12" x14ac:dyDescent="0.25">
      <c r="A176" s="746"/>
      <c r="B176" s="746"/>
      <c r="C176" s="746"/>
      <c r="D176" s="746"/>
      <c r="E176" s="746"/>
      <c r="F176" s="746"/>
      <c r="G176" s="746"/>
      <c r="H176" s="746"/>
      <c r="I176" s="746"/>
      <c r="J176" s="746"/>
      <c r="K176" s="746"/>
      <c r="L176" s="746"/>
    </row>
    <row r="177" spans="1:12" x14ac:dyDescent="0.25">
      <c r="A177" s="746"/>
      <c r="B177" s="746"/>
      <c r="C177" s="746"/>
      <c r="D177" s="746"/>
      <c r="E177" s="746"/>
      <c r="F177" s="746"/>
      <c r="G177" s="746"/>
      <c r="H177" s="746"/>
      <c r="I177" s="746"/>
      <c r="J177" s="746"/>
      <c r="K177" s="746"/>
      <c r="L177" s="746"/>
    </row>
    <row r="178" spans="1:12" x14ac:dyDescent="0.25">
      <c r="A178" s="746"/>
      <c r="B178" s="746"/>
      <c r="C178" s="746"/>
      <c r="D178" s="746"/>
      <c r="E178" s="746"/>
      <c r="F178" s="746"/>
      <c r="G178" s="746"/>
      <c r="H178" s="746"/>
      <c r="I178" s="746"/>
      <c r="J178" s="746"/>
      <c r="K178" s="746"/>
      <c r="L178" s="746"/>
    </row>
    <row r="179" spans="1:12" x14ac:dyDescent="0.25">
      <c r="A179" s="746"/>
      <c r="B179" s="746"/>
      <c r="C179" s="746"/>
      <c r="D179" s="746"/>
      <c r="E179" s="746"/>
      <c r="F179" s="746"/>
      <c r="G179" s="746"/>
      <c r="H179" s="746"/>
      <c r="I179" s="746"/>
      <c r="J179" s="746"/>
      <c r="K179" s="746"/>
      <c r="L179" s="746"/>
    </row>
    <row r="180" spans="1:12" x14ac:dyDescent="0.25">
      <c r="A180" s="746"/>
      <c r="B180" s="746"/>
      <c r="C180" s="746"/>
      <c r="D180" s="746"/>
      <c r="E180" s="746"/>
      <c r="F180" s="746"/>
      <c r="G180" s="746"/>
      <c r="H180" s="746"/>
      <c r="I180" s="746"/>
      <c r="J180" s="746"/>
      <c r="K180" s="746"/>
      <c r="L180" s="746"/>
    </row>
    <row r="181" spans="1:12" x14ac:dyDescent="0.25">
      <c r="A181" s="746"/>
      <c r="B181" s="746"/>
      <c r="C181" s="746"/>
      <c r="D181" s="746"/>
      <c r="E181" s="746"/>
      <c r="F181" s="746"/>
      <c r="G181" s="746"/>
      <c r="H181" s="746"/>
      <c r="I181" s="746"/>
      <c r="J181" s="746"/>
      <c r="K181" s="746"/>
      <c r="L181" s="746"/>
    </row>
    <row r="182" spans="1:12" x14ac:dyDescent="0.25">
      <c r="A182" s="746"/>
      <c r="B182" s="746"/>
      <c r="C182" s="746"/>
      <c r="D182" s="746"/>
      <c r="E182" s="746"/>
      <c r="F182" s="746"/>
      <c r="G182" s="746"/>
      <c r="H182" s="746"/>
      <c r="I182" s="746"/>
      <c r="J182" s="746"/>
      <c r="K182" s="746"/>
      <c r="L182" s="746"/>
    </row>
    <row r="183" spans="1:12" x14ac:dyDescent="0.25">
      <c r="A183" s="746"/>
      <c r="B183" s="746"/>
      <c r="C183" s="746"/>
      <c r="D183" s="746"/>
      <c r="E183" s="746"/>
      <c r="F183" s="746"/>
      <c r="G183" s="746"/>
      <c r="H183" s="746"/>
      <c r="I183" s="746"/>
      <c r="J183" s="746"/>
      <c r="K183" s="746"/>
      <c r="L183" s="746"/>
    </row>
    <row r="184" spans="1:12" x14ac:dyDescent="0.25">
      <c r="A184" s="746"/>
      <c r="B184" s="746"/>
      <c r="C184" s="746"/>
      <c r="D184" s="746"/>
      <c r="E184" s="746"/>
      <c r="F184" s="746"/>
      <c r="G184" s="746"/>
      <c r="H184" s="746"/>
      <c r="I184" s="746"/>
      <c r="J184" s="746"/>
      <c r="K184" s="746"/>
      <c r="L184" s="746"/>
    </row>
    <row r="185" spans="1:12" x14ac:dyDescent="0.25">
      <c r="A185" s="746"/>
      <c r="B185" s="746"/>
      <c r="C185" s="746"/>
      <c r="D185" s="746"/>
      <c r="E185" s="746"/>
      <c r="F185" s="746"/>
      <c r="G185" s="746"/>
      <c r="H185" s="746"/>
      <c r="I185" s="746"/>
      <c r="J185" s="746"/>
      <c r="K185" s="746"/>
      <c r="L185" s="746"/>
    </row>
    <row r="186" spans="1:12" x14ac:dyDescent="0.25">
      <c r="A186" s="746"/>
      <c r="B186" s="746"/>
      <c r="C186" s="746"/>
      <c r="D186" s="746"/>
      <c r="E186" s="746"/>
      <c r="F186" s="746"/>
      <c r="G186" s="746"/>
      <c r="H186" s="746"/>
      <c r="I186" s="746"/>
      <c r="J186" s="746"/>
      <c r="K186" s="746"/>
      <c r="L186" s="746"/>
    </row>
    <row r="187" spans="1:12" x14ac:dyDescent="0.25">
      <c r="A187" s="746"/>
      <c r="B187" s="746"/>
      <c r="C187" s="746"/>
      <c r="D187" s="746"/>
      <c r="E187" s="746"/>
      <c r="F187" s="746"/>
      <c r="G187" s="746"/>
      <c r="H187" s="746"/>
      <c r="I187" s="746"/>
      <c r="J187" s="746"/>
      <c r="K187" s="746"/>
      <c r="L187" s="746"/>
    </row>
    <row r="188" spans="1:12" x14ac:dyDescent="0.25">
      <c r="A188" s="746"/>
      <c r="B188" s="746"/>
      <c r="C188" s="746"/>
      <c r="D188" s="746"/>
      <c r="E188" s="746"/>
      <c r="F188" s="746"/>
      <c r="G188" s="746"/>
      <c r="H188" s="746"/>
      <c r="I188" s="746"/>
      <c r="J188" s="746"/>
      <c r="K188" s="746"/>
      <c r="L188" s="746"/>
    </row>
    <row r="189" spans="1:12" x14ac:dyDescent="0.25">
      <c r="A189" s="746"/>
      <c r="B189" s="746"/>
      <c r="C189" s="746"/>
      <c r="D189" s="746"/>
      <c r="E189" s="746"/>
      <c r="F189" s="746"/>
      <c r="G189" s="746"/>
      <c r="H189" s="746"/>
      <c r="I189" s="746"/>
      <c r="J189" s="746"/>
      <c r="K189" s="746"/>
      <c r="L189" s="746"/>
    </row>
    <row r="190" spans="1:12" x14ac:dyDescent="0.25">
      <c r="A190" s="746"/>
      <c r="B190" s="746"/>
      <c r="C190" s="746"/>
      <c r="D190" s="746"/>
      <c r="E190" s="746"/>
      <c r="F190" s="746"/>
      <c r="G190" s="746"/>
      <c r="H190" s="746"/>
      <c r="I190" s="746"/>
      <c r="J190" s="746"/>
      <c r="K190" s="746"/>
      <c r="L190" s="746"/>
    </row>
    <row r="191" spans="1:12" x14ac:dyDescent="0.25">
      <c r="A191" s="746"/>
      <c r="B191" s="746"/>
      <c r="C191" s="746"/>
      <c r="D191" s="746"/>
      <c r="E191" s="746"/>
      <c r="F191" s="746"/>
      <c r="G191" s="746"/>
      <c r="H191" s="746"/>
      <c r="I191" s="746"/>
      <c r="J191" s="746"/>
      <c r="K191" s="746"/>
      <c r="L191" s="746"/>
    </row>
    <row r="192" spans="1:12" x14ac:dyDescent="0.25">
      <c r="A192" s="746"/>
      <c r="B192" s="746"/>
      <c r="C192" s="746"/>
      <c r="D192" s="746"/>
      <c r="E192" s="746"/>
      <c r="F192" s="746"/>
      <c r="G192" s="746"/>
      <c r="H192" s="746"/>
      <c r="I192" s="746"/>
      <c r="J192" s="746"/>
      <c r="K192" s="746"/>
      <c r="L192" s="746"/>
    </row>
    <row r="193" spans="1:12" x14ac:dyDescent="0.25">
      <c r="A193" s="746"/>
      <c r="B193" s="746"/>
      <c r="C193" s="746"/>
      <c r="D193" s="746"/>
      <c r="E193" s="746"/>
      <c r="F193" s="746"/>
      <c r="G193" s="746"/>
      <c r="H193" s="746"/>
      <c r="I193" s="746"/>
      <c r="J193" s="746"/>
      <c r="K193" s="746"/>
      <c r="L193" s="746"/>
    </row>
    <row r="194" spans="1:12" x14ac:dyDescent="0.25">
      <c r="A194" s="746"/>
      <c r="B194" s="746"/>
      <c r="C194" s="746"/>
      <c r="D194" s="746"/>
      <c r="E194" s="746"/>
      <c r="F194" s="746"/>
      <c r="G194" s="746"/>
      <c r="H194" s="746"/>
      <c r="I194" s="746"/>
      <c r="J194" s="746"/>
      <c r="K194" s="746"/>
      <c r="L194" s="746"/>
    </row>
    <row r="195" spans="1:12" x14ac:dyDescent="0.25">
      <c r="A195" s="746"/>
      <c r="B195" s="746"/>
      <c r="C195" s="746"/>
      <c r="D195" s="746"/>
      <c r="E195" s="746"/>
      <c r="F195" s="746"/>
      <c r="G195" s="746"/>
      <c r="H195" s="746"/>
      <c r="I195" s="746"/>
      <c r="J195" s="746"/>
      <c r="K195" s="746"/>
      <c r="L195" s="746"/>
    </row>
    <row r="196" spans="1:12" x14ac:dyDescent="0.25">
      <c r="A196" s="746"/>
      <c r="B196" s="746"/>
      <c r="C196" s="746"/>
      <c r="D196" s="746"/>
      <c r="E196" s="746"/>
      <c r="F196" s="746"/>
      <c r="G196" s="746"/>
      <c r="H196" s="746"/>
      <c r="I196" s="746"/>
      <c r="J196" s="746"/>
      <c r="K196" s="746"/>
      <c r="L196" s="746"/>
    </row>
    <row r="197" spans="1:12" x14ac:dyDescent="0.25">
      <c r="A197" s="746"/>
      <c r="B197" s="746"/>
      <c r="C197" s="746"/>
      <c r="D197" s="746"/>
      <c r="E197" s="746"/>
      <c r="F197" s="746"/>
      <c r="G197" s="746"/>
      <c r="H197" s="746"/>
      <c r="I197" s="746"/>
      <c r="J197" s="746"/>
      <c r="K197" s="746"/>
      <c r="L197" s="746"/>
    </row>
    <row r="198" spans="1:12" x14ac:dyDescent="0.25">
      <c r="A198" s="746"/>
      <c r="B198" s="746"/>
      <c r="C198" s="746"/>
      <c r="D198" s="746"/>
      <c r="E198" s="746"/>
      <c r="F198" s="746"/>
      <c r="G198" s="746"/>
      <c r="H198" s="746"/>
      <c r="I198" s="746"/>
      <c r="J198" s="746"/>
      <c r="K198" s="746"/>
      <c r="L198" s="746"/>
    </row>
    <row r="199" spans="1:12" x14ac:dyDescent="0.25">
      <c r="A199" s="746"/>
      <c r="B199" s="746"/>
      <c r="C199" s="746"/>
      <c r="D199" s="746"/>
      <c r="E199" s="746"/>
      <c r="F199" s="746"/>
      <c r="G199" s="746"/>
      <c r="H199" s="746"/>
      <c r="I199" s="746"/>
      <c r="J199" s="746"/>
      <c r="K199" s="746"/>
      <c r="L199" s="746"/>
    </row>
    <row r="200" spans="1:12" x14ac:dyDescent="0.25">
      <c r="A200" s="746"/>
      <c r="B200" s="746"/>
      <c r="C200" s="746"/>
      <c r="D200" s="746"/>
      <c r="E200" s="746"/>
      <c r="F200" s="746"/>
      <c r="G200" s="746"/>
      <c r="H200" s="746"/>
      <c r="I200" s="746"/>
      <c r="J200" s="746"/>
      <c r="K200" s="746"/>
      <c r="L200" s="746"/>
    </row>
    <row r="201" spans="1:12" x14ac:dyDescent="0.25">
      <c r="A201" s="746"/>
      <c r="B201" s="746"/>
      <c r="C201" s="746"/>
      <c r="D201" s="746"/>
      <c r="E201" s="746"/>
      <c r="F201" s="746"/>
      <c r="G201" s="746"/>
      <c r="H201" s="746"/>
      <c r="I201" s="746"/>
      <c r="J201" s="746"/>
      <c r="K201" s="746"/>
      <c r="L201" s="746"/>
    </row>
    <row r="202" spans="1:12" x14ac:dyDescent="0.25">
      <c r="A202" s="746"/>
      <c r="B202" s="746"/>
      <c r="C202" s="746"/>
      <c r="D202" s="746"/>
      <c r="E202" s="746"/>
      <c r="F202" s="746"/>
      <c r="G202" s="746"/>
      <c r="H202" s="746"/>
      <c r="I202" s="746"/>
      <c r="J202" s="746"/>
      <c r="K202" s="746"/>
      <c r="L202" s="746"/>
    </row>
    <row r="203" spans="1:12" x14ac:dyDescent="0.25">
      <c r="A203" s="746"/>
      <c r="B203" s="746"/>
      <c r="C203" s="746"/>
      <c r="D203" s="746"/>
      <c r="E203" s="746"/>
      <c r="F203" s="746"/>
      <c r="G203" s="746"/>
      <c r="H203" s="746"/>
      <c r="I203" s="746"/>
      <c r="J203" s="746"/>
      <c r="K203" s="746"/>
      <c r="L203" s="746"/>
    </row>
    <row r="204" spans="1:12" x14ac:dyDescent="0.25">
      <c r="A204" s="746"/>
      <c r="B204" s="746"/>
      <c r="C204" s="746"/>
      <c r="D204" s="746"/>
      <c r="E204" s="746"/>
      <c r="F204" s="746"/>
      <c r="G204" s="746"/>
      <c r="H204" s="746"/>
      <c r="I204" s="746"/>
      <c r="J204" s="746"/>
      <c r="K204" s="746"/>
      <c r="L204" s="746"/>
    </row>
    <row r="205" spans="1:12" x14ac:dyDescent="0.25">
      <c r="A205" s="746"/>
      <c r="B205" s="746"/>
      <c r="C205" s="746"/>
      <c r="D205" s="746"/>
      <c r="E205" s="746"/>
      <c r="F205" s="746"/>
      <c r="G205" s="746"/>
      <c r="H205" s="746"/>
      <c r="I205" s="746"/>
      <c r="J205" s="746"/>
      <c r="K205" s="746"/>
      <c r="L205" s="746"/>
    </row>
    <row r="206" spans="1:12" x14ac:dyDescent="0.25">
      <c r="A206" s="746"/>
      <c r="B206" s="746"/>
      <c r="C206" s="746"/>
      <c r="D206" s="746"/>
      <c r="E206" s="746"/>
      <c r="F206" s="746"/>
      <c r="G206" s="746"/>
      <c r="H206" s="746"/>
      <c r="I206" s="746"/>
      <c r="J206" s="746"/>
      <c r="K206" s="746"/>
      <c r="L206" s="746"/>
    </row>
    <row r="207" spans="1:12" x14ac:dyDescent="0.25">
      <c r="A207" s="746"/>
      <c r="B207" s="746"/>
      <c r="C207" s="746"/>
      <c r="D207" s="746"/>
      <c r="E207" s="746"/>
      <c r="F207" s="746"/>
      <c r="G207" s="746"/>
      <c r="H207" s="746"/>
      <c r="I207" s="746"/>
      <c r="J207" s="746"/>
      <c r="K207" s="746"/>
      <c r="L207" s="746"/>
    </row>
    <row r="208" spans="1:12" x14ac:dyDescent="0.25">
      <c r="A208" s="746"/>
      <c r="B208" s="746"/>
      <c r="C208" s="746"/>
      <c r="D208" s="746"/>
      <c r="E208" s="746"/>
      <c r="F208" s="746"/>
      <c r="G208" s="746"/>
      <c r="H208" s="746"/>
      <c r="I208" s="746"/>
      <c r="J208" s="746"/>
      <c r="K208" s="746"/>
      <c r="L208" s="746"/>
    </row>
    <row r="209" spans="1:12" x14ac:dyDescent="0.25">
      <c r="A209" s="746"/>
      <c r="B209" s="746"/>
      <c r="C209" s="746"/>
      <c r="D209" s="746"/>
      <c r="E209" s="746"/>
      <c r="F209" s="746"/>
      <c r="G209" s="746"/>
      <c r="H209" s="746"/>
      <c r="I209" s="746"/>
      <c r="J209" s="746"/>
      <c r="K209" s="746"/>
      <c r="L209" s="746"/>
    </row>
    <row r="210" spans="1:12" x14ac:dyDescent="0.25">
      <c r="A210" s="746"/>
      <c r="B210" s="746"/>
      <c r="C210" s="746"/>
      <c r="D210" s="746"/>
      <c r="E210" s="746"/>
      <c r="F210" s="746"/>
      <c r="G210" s="746"/>
      <c r="H210" s="746"/>
      <c r="I210" s="746"/>
      <c r="J210" s="746"/>
      <c r="K210" s="746"/>
      <c r="L210" s="746"/>
    </row>
    <row r="211" spans="1:12" x14ac:dyDescent="0.25">
      <c r="A211" s="746"/>
      <c r="B211" s="746"/>
      <c r="C211" s="746"/>
      <c r="D211" s="746"/>
      <c r="E211" s="746"/>
      <c r="F211" s="746"/>
      <c r="G211" s="746"/>
      <c r="H211" s="746"/>
      <c r="I211" s="746"/>
      <c r="J211" s="746"/>
      <c r="K211" s="746"/>
      <c r="L211" s="746"/>
    </row>
    <row r="212" spans="1:12" x14ac:dyDescent="0.25">
      <c r="A212" s="746"/>
      <c r="B212" s="746"/>
      <c r="C212" s="746"/>
      <c r="D212" s="746"/>
      <c r="E212" s="746"/>
      <c r="F212" s="746"/>
      <c r="G212" s="746"/>
      <c r="H212" s="746"/>
      <c r="I212" s="746"/>
      <c r="J212" s="746"/>
      <c r="K212" s="746"/>
      <c r="L212" s="746"/>
    </row>
    <row r="213" spans="1:12" x14ac:dyDescent="0.25">
      <c r="A213" s="746"/>
      <c r="B213" s="746"/>
      <c r="C213" s="746"/>
      <c r="D213" s="746"/>
      <c r="E213" s="746"/>
      <c r="F213" s="746"/>
      <c r="G213" s="746"/>
      <c r="H213" s="746"/>
      <c r="I213" s="746"/>
      <c r="J213" s="746"/>
      <c r="K213" s="746"/>
      <c r="L213" s="746"/>
    </row>
    <row r="214" spans="1:12" x14ac:dyDescent="0.25">
      <c r="A214" s="746"/>
      <c r="B214" s="746"/>
      <c r="C214" s="746"/>
      <c r="D214" s="746"/>
      <c r="E214" s="746"/>
      <c r="F214" s="746"/>
      <c r="G214" s="746"/>
      <c r="H214" s="746"/>
      <c r="I214" s="746"/>
      <c r="J214" s="746"/>
      <c r="K214" s="746"/>
      <c r="L214" s="746"/>
    </row>
    <row r="215" spans="1:12" x14ac:dyDescent="0.25">
      <c r="A215" s="746"/>
      <c r="B215" s="746"/>
      <c r="C215" s="746"/>
      <c r="D215" s="746"/>
      <c r="E215" s="746"/>
      <c r="F215" s="746"/>
      <c r="G215" s="746"/>
      <c r="H215" s="746"/>
      <c r="I215" s="746"/>
      <c r="J215" s="746"/>
      <c r="K215" s="746"/>
      <c r="L215" s="746"/>
    </row>
    <row r="216" spans="1:12" x14ac:dyDescent="0.25">
      <c r="A216" s="746"/>
      <c r="B216" s="746"/>
      <c r="C216" s="746"/>
      <c r="D216" s="746"/>
      <c r="E216" s="746"/>
      <c r="F216" s="746"/>
      <c r="G216" s="746"/>
      <c r="H216" s="746"/>
      <c r="I216" s="746"/>
      <c r="J216" s="746"/>
      <c r="K216" s="746"/>
      <c r="L216" s="746"/>
    </row>
    <row r="217" spans="1:12" x14ac:dyDescent="0.25">
      <c r="A217" s="746"/>
      <c r="B217" s="746"/>
      <c r="C217" s="746"/>
      <c r="D217" s="746"/>
      <c r="E217" s="746"/>
      <c r="F217" s="746"/>
      <c r="G217" s="746"/>
      <c r="H217" s="746"/>
      <c r="I217" s="746"/>
      <c r="J217" s="746"/>
      <c r="K217" s="746"/>
      <c r="L217" s="746"/>
    </row>
    <row r="218" spans="1:12" x14ac:dyDescent="0.25">
      <c r="A218" s="746"/>
      <c r="B218" s="746"/>
      <c r="C218" s="746"/>
      <c r="D218" s="746"/>
      <c r="E218" s="746"/>
      <c r="F218" s="746"/>
      <c r="G218" s="746"/>
      <c r="H218" s="746"/>
      <c r="I218" s="746"/>
      <c r="J218" s="746"/>
      <c r="K218" s="746"/>
      <c r="L218" s="746"/>
    </row>
    <row r="219" spans="1:12" x14ac:dyDescent="0.25">
      <c r="A219" s="746"/>
      <c r="B219" s="746"/>
      <c r="C219" s="746"/>
      <c r="D219" s="746"/>
      <c r="E219" s="746"/>
      <c r="F219" s="746"/>
      <c r="G219" s="746"/>
      <c r="H219" s="746"/>
      <c r="I219" s="746"/>
      <c r="J219" s="746"/>
      <c r="K219" s="746"/>
      <c r="L219" s="746"/>
    </row>
    <row r="220" spans="1:12" x14ac:dyDescent="0.25">
      <c r="A220" s="746"/>
      <c r="B220" s="746"/>
      <c r="C220" s="746"/>
      <c r="D220" s="746"/>
      <c r="E220" s="746"/>
      <c r="F220" s="746"/>
      <c r="G220" s="746"/>
      <c r="H220" s="746"/>
      <c r="I220" s="746"/>
      <c r="J220" s="746"/>
      <c r="K220" s="746"/>
      <c r="L220" s="746"/>
    </row>
    <row r="221" spans="1:12" x14ac:dyDescent="0.25">
      <c r="A221" s="746"/>
      <c r="B221" s="746"/>
      <c r="C221" s="746"/>
      <c r="D221" s="746"/>
      <c r="E221" s="746"/>
      <c r="F221" s="746"/>
      <c r="G221" s="746"/>
      <c r="H221" s="746"/>
      <c r="I221" s="746"/>
      <c r="J221" s="746"/>
      <c r="K221" s="746"/>
      <c r="L221" s="746"/>
    </row>
    <row r="222" spans="1:12" x14ac:dyDescent="0.25">
      <c r="A222" s="746"/>
      <c r="B222" s="746"/>
      <c r="C222" s="746"/>
      <c r="D222" s="746"/>
      <c r="E222" s="746"/>
      <c r="F222" s="746"/>
      <c r="G222" s="746"/>
      <c r="H222" s="746"/>
      <c r="I222" s="746"/>
      <c r="J222" s="746"/>
      <c r="K222" s="746"/>
      <c r="L222" s="746"/>
    </row>
    <row r="223" spans="1:12" x14ac:dyDescent="0.25">
      <c r="A223" s="746"/>
      <c r="B223" s="746"/>
      <c r="C223" s="746"/>
      <c r="D223" s="746"/>
      <c r="E223" s="746"/>
      <c r="F223" s="746"/>
      <c r="G223" s="746"/>
      <c r="H223" s="746"/>
      <c r="I223" s="746"/>
      <c r="J223" s="746"/>
      <c r="K223" s="746"/>
      <c r="L223" s="746"/>
    </row>
    <row r="224" spans="1:12" x14ac:dyDescent="0.25">
      <c r="A224" s="746"/>
      <c r="B224" s="746"/>
      <c r="C224" s="746"/>
      <c r="D224" s="746"/>
      <c r="E224" s="746"/>
      <c r="F224" s="746"/>
      <c r="G224" s="746"/>
      <c r="H224" s="746"/>
      <c r="I224" s="746"/>
      <c r="J224" s="746"/>
      <c r="K224" s="746"/>
      <c r="L224" s="746"/>
    </row>
    <row r="225" spans="1:12" x14ac:dyDescent="0.25">
      <c r="A225" s="746"/>
      <c r="B225" s="746"/>
      <c r="C225" s="746"/>
      <c r="D225" s="746"/>
      <c r="E225" s="746"/>
      <c r="F225" s="746"/>
      <c r="G225" s="746"/>
      <c r="H225" s="746"/>
      <c r="I225" s="746"/>
      <c r="J225" s="746"/>
      <c r="K225" s="746"/>
      <c r="L225" s="746"/>
    </row>
    <row r="226" spans="1:12" x14ac:dyDescent="0.25">
      <c r="A226" s="746"/>
      <c r="B226" s="746"/>
      <c r="C226" s="746"/>
      <c r="D226" s="746"/>
      <c r="E226" s="746"/>
      <c r="F226" s="746"/>
      <c r="G226" s="746"/>
      <c r="H226" s="746"/>
      <c r="I226" s="746"/>
      <c r="J226" s="746"/>
      <c r="K226" s="746"/>
      <c r="L226" s="746"/>
    </row>
    <row r="227" spans="1:12" x14ac:dyDescent="0.25">
      <c r="A227" s="746"/>
      <c r="B227" s="746"/>
      <c r="C227" s="746"/>
      <c r="D227" s="746"/>
      <c r="E227" s="746"/>
      <c r="F227" s="746"/>
      <c r="G227" s="746"/>
      <c r="H227" s="746"/>
      <c r="I227" s="746"/>
      <c r="J227" s="746"/>
      <c r="K227" s="746"/>
      <c r="L227" s="746"/>
    </row>
    <row r="228" spans="1:12" x14ac:dyDescent="0.25">
      <c r="A228" s="746"/>
      <c r="B228" s="746"/>
      <c r="C228" s="746"/>
      <c r="D228" s="746"/>
      <c r="E228" s="746"/>
      <c r="F228" s="746"/>
      <c r="G228" s="746"/>
      <c r="H228" s="746"/>
      <c r="I228" s="746"/>
      <c r="J228" s="746"/>
      <c r="K228" s="746"/>
      <c r="L228" s="746"/>
    </row>
    <row r="229" spans="1:12" x14ac:dyDescent="0.25">
      <c r="A229" s="746"/>
      <c r="B229" s="746"/>
      <c r="C229" s="746"/>
      <c r="D229" s="746"/>
      <c r="E229" s="746"/>
      <c r="F229" s="746"/>
      <c r="G229" s="746"/>
      <c r="H229" s="746"/>
      <c r="I229" s="746"/>
      <c r="J229" s="746"/>
      <c r="K229" s="746"/>
      <c r="L229" s="746"/>
    </row>
    <row r="230" spans="1:12" x14ac:dyDescent="0.25">
      <c r="A230" s="746"/>
      <c r="B230" s="746"/>
      <c r="C230" s="746"/>
      <c r="D230" s="746"/>
      <c r="E230" s="746"/>
      <c r="F230" s="746"/>
      <c r="G230" s="746"/>
      <c r="H230" s="746"/>
      <c r="I230" s="746"/>
      <c r="J230" s="746"/>
      <c r="K230" s="746"/>
      <c r="L230" s="746"/>
    </row>
    <row r="231" spans="1:12" x14ac:dyDescent="0.25">
      <c r="A231" s="746"/>
      <c r="B231" s="746"/>
      <c r="C231" s="746"/>
      <c r="D231" s="746"/>
      <c r="E231" s="746"/>
      <c r="F231" s="746"/>
      <c r="G231" s="746"/>
      <c r="H231" s="746"/>
      <c r="I231" s="746"/>
      <c r="J231" s="746"/>
      <c r="K231" s="746"/>
      <c r="L231" s="746"/>
    </row>
    <row r="232" spans="1:12" x14ac:dyDescent="0.25">
      <c r="A232" s="746"/>
      <c r="B232" s="746"/>
      <c r="C232" s="746"/>
      <c r="D232" s="746"/>
      <c r="E232" s="746"/>
      <c r="F232" s="746"/>
      <c r="G232" s="746"/>
      <c r="H232" s="746"/>
      <c r="I232" s="746"/>
      <c r="J232" s="746"/>
      <c r="K232" s="746"/>
      <c r="L232" s="746"/>
    </row>
    <row r="233" spans="1:12" x14ac:dyDescent="0.25">
      <c r="A233" s="746"/>
      <c r="B233" s="746"/>
      <c r="C233" s="746"/>
      <c r="D233" s="746"/>
      <c r="E233" s="746"/>
      <c r="F233" s="746"/>
      <c r="G233" s="746"/>
      <c r="H233" s="746"/>
      <c r="I233" s="746"/>
      <c r="J233" s="746"/>
      <c r="K233" s="746"/>
      <c r="L233" s="746"/>
    </row>
    <row r="234" spans="1:12" x14ac:dyDescent="0.25">
      <c r="A234" s="746"/>
      <c r="B234" s="746"/>
      <c r="C234" s="746"/>
      <c r="D234" s="746"/>
      <c r="E234" s="746"/>
      <c r="F234" s="746"/>
      <c r="G234" s="746"/>
      <c r="H234" s="746"/>
      <c r="I234" s="746"/>
      <c r="J234" s="746"/>
      <c r="K234" s="746"/>
      <c r="L234" s="746"/>
    </row>
    <row r="235" spans="1:12" x14ac:dyDescent="0.25">
      <c r="A235" s="746"/>
      <c r="B235" s="746"/>
      <c r="C235" s="746"/>
      <c r="D235" s="746"/>
      <c r="E235" s="746"/>
      <c r="F235" s="746"/>
      <c r="G235" s="746"/>
      <c r="H235" s="746"/>
      <c r="I235" s="746"/>
      <c r="J235" s="746"/>
      <c r="K235" s="746"/>
      <c r="L235" s="746"/>
    </row>
    <row r="236" spans="1:12" x14ac:dyDescent="0.25">
      <c r="A236" s="746"/>
      <c r="B236" s="746"/>
      <c r="C236" s="746"/>
      <c r="D236" s="746"/>
      <c r="E236" s="746"/>
      <c r="F236" s="746"/>
      <c r="G236" s="746"/>
      <c r="H236" s="746"/>
      <c r="I236" s="746"/>
      <c r="J236" s="746"/>
      <c r="K236" s="746"/>
      <c r="L236" s="746"/>
    </row>
    <row r="237" spans="1:12" x14ac:dyDescent="0.25">
      <c r="A237" s="746"/>
      <c r="B237" s="746"/>
      <c r="C237" s="746"/>
      <c r="D237" s="746"/>
      <c r="E237" s="746"/>
      <c r="F237" s="746"/>
      <c r="G237" s="746"/>
      <c r="H237" s="746"/>
      <c r="I237" s="746"/>
      <c r="J237" s="746"/>
      <c r="K237" s="746"/>
      <c r="L237" s="746"/>
    </row>
    <row r="238" spans="1:12" x14ac:dyDescent="0.25">
      <c r="A238" s="746"/>
      <c r="B238" s="746"/>
      <c r="C238" s="746"/>
      <c r="D238" s="746"/>
      <c r="E238" s="746"/>
      <c r="F238" s="746"/>
      <c r="G238" s="746"/>
      <c r="H238" s="746"/>
      <c r="I238" s="746"/>
      <c r="J238" s="746"/>
      <c r="K238" s="746"/>
      <c r="L238" s="746"/>
    </row>
    <row r="239" spans="1:12" x14ac:dyDescent="0.25">
      <c r="A239" s="746"/>
      <c r="B239" s="746"/>
      <c r="C239" s="746"/>
      <c r="D239" s="746"/>
      <c r="E239" s="746"/>
      <c r="F239" s="746"/>
      <c r="G239" s="746"/>
      <c r="H239" s="746"/>
      <c r="I239" s="746"/>
      <c r="J239" s="746"/>
      <c r="K239" s="746"/>
      <c r="L239" s="746"/>
    </row>
    <row r="240" spans="1:12" x14ac:dyDescent="0.25">
      <c r="A240" s="746"/>
      <c r="B240" s="746"/>
      <c r="C240" s="746"/>
      <c r="D240" s="746"/>
      <c r="E240" s="746"/>
      <c r="F240" s="746"/>
      <c r="G240" s="746"/>
      <c r="H240" s="746"/>
      <c r="I240" s="746"/>
      <c r="J240" s="746"/>
      <c r="K240" s="746"/>
      <c r="L240" s="746"/>
    </row>
    <row r="241" spans="1:12" x14ac:dyDescent="0.25">
      <c r="A241" s="746"/>
      <c r="B241" s="746"/>
      <c r="C241" s="746"/>
      <c r="D241" s="746"/>
      <c r="E241" s="746"/>
      <c r="F241" s="746"/>
      <c r="G241" s="746"/>
      <c r="H241" s="746"/>
      <c r="I241" s="746"/>
      <c r="J241" s="746"/>
      <c r="K241" s="746"/>
      <c r="L241" s="746"/>
    </row>
    <row r="242" spans="1:12" x14ac:dyDescent="0.25">
      <c r="A242" s="746"/>
      <c r="B242" s="746"/>
      <c r="C242" s="746"/>
      <c r="D242" s="746"/>
      <c r="E242" s="746"/>
      <c r="F242" s="746"/>
      <c r="G242" s="746"/>
      <c r="H242" s="746"/>
      <c r="I242" s="746"/>
      <c r="J242" s="746"/>
      <c r="K242" s="746"/>
      <c r="L242" s="746"/>
    </row>
    <row r="243" spans="1:12" x14ac:dyDescent="0.25">
      <c r="A243" s="746"/>
      <c r="B243" s="746"/>
      <c r="C243" s="746"/>
      <c r="D243" s="746"/>
      <c r="E243" s="746"/>
      <c r="F243" s="746"/>
      <c r="G243" s="746"/>
      <c r="H243" s="746"/>
      <c r="I243" s="746"/>
      <c r="J243" s="746"/>
      <c r="K243" s="746"/>
      <c r="L243" s="746"/>
    </row>
    <row r="244" spans="1:12" x14ac:dyDescent="0.25">
      <c r="A244" s="746"/>
      <c r="B244" s="746"/>
      <c r="C244" s="746"/>
      <c r="D244" s="746"/>
      <c r="E244" s="746"/>
      <c r="F244" s="746"/>
      <c r="G244" s="746"/>
      <c r="H244" s="746"/>
      <c r="I244" s="746"/>
      <c r="J244" s="746"/>
      <c r="K244" s="746"/>
      <c r="L244" s="746"/>
    </row>
    <row r="245" spans="1:12" x14ac:dyDescent="0.25">
      <c r="A245" s="746"/>
      <c r="B245" s="746"/>
      <c r="C245" s="746"/>
      <c r="D245" s="746"/>
      <c r="E245" s="746"/>
      <c r="F245" s="746"/>
      <c r="G245" s="746"/>
      <c r="H245" s="746"/>
      <c r="I245" s="746"/>
      <c r="J245" s="746"/>
      <c r="K245" s="746"/>
      <c r="L245" s="746"/>
    </row>
    <row r="246" spans="1:12" x14ac:dyDescent="0.25">
      <c r="A246" s="746"/>
      <c r="B246" s="746"/>
      <c r="C246" s="746"/>
      <c r="D246" s="746"/>
      <c r="E246" s="746"/>
      <c r="F246" s="746"/>
      <c r="G246" s="746"/>
      <c r="H246" s="746"/>
      <c r="I246" s="746"/>
      <c r="J246" s="746"/>
      <c r="K246" s="746"/>
      <c r="L246" s="746"/>
    </row>
    <row r="247" spans="1:12" x14ac:dyDescent="0.25">
      <c r="A247" s="746"/>
      <c r="B247" s="746"/>
      <c r="C247" s="746"/>
      <c r="D247" s="746"/>
      <c r="E247" s="746"/>
      <c r="F247" s="746"/>
      <c r="G247" s="746"/>
      <c r="H247" s="746"/>
      <c r="I247" s="746"/>
      <c r="J247" s="746"/>
      <c r="K247" s="746"/>
      <c r="L247" s="746"/>
    </row>
    <row r="248" spans="1:12" x14ac:dyDescent="0.25">
      <c r="A248" s="746"/>
      <c r="B248" s="746"/>
      <c r="C248" s="746"/>
      <c r="D248" s="746"/>
      <c r="E248" s="746"/>
      <c r="F248" s="746"/>
      <c r="G248" s="746"/>
      <c r="H248" s="746"/>
      <c r="I248" s="746"/>
      <c r="J248" s="746"/>
      <c r="K248" s="746"/>
      <c r="L248" s="746"/>
    </row>
    <row r="249" spans="1:12" x14ac:dyDescent="0.25">
      <c r="A249" s="746"/>
      <c r="B249" s="746"/>
      <c r="C249" s="746"/>
      <c r="D249" s="746"/>
      <c r="E249" s="746"/>
      <c r="F249" s="746"/>
      <c r="G249" s="746"/>
      <c r="H249" s="746"/>
      <c r="I249" s="746"/>
      <c r="J249" s="746"/>
      <c r="K249" s="746"/>
      <c r="L249" s="746"/>
    </row>
    <row r="250" spans="1:12" x14ac:dyDescent="0.25">
      <c r="A250" s="746"/>
      <c r="B250" s="746"/>
      <c r="C250" s="746"/>
      <c r="D250" s="746"/>
      <c r="E250" s="746"/>
      <c r="F250" s="746"/>
      <c r="G250" s="746"/>
      <c r="H250" s="746"/>
      <c r="I250" s="746"/>
      <c r="J250" s="746"/>
      <c r="K250" s="746"/>
      <c r="L250" s="746"/>
    </row>
    <row r="251" spans="1:12" x14ac:dyDescent="0.25">
      <c r="A251" s="746"/>
      <c r="B251" s="746"/>
      <c r="C251" s="746"/>
      <c r="D251" s="746"/>
      <c r="E251" s="746"/>
      <c r="F251" s="746"/>
      <c r="G251" s="746"/>
      <c r="H251" s="746"/>
      <c r="I251" s="746"/>
      <c r="J251" s="746"/>
      <c r="K251" s="746"/>
      <c r="L251" s="746"/>
    </row>
    <row r="252" spans="1:12" x14ac:dyDescent="0.25">
      <c r="A252" s="746"/>
      <c r="B252" s="746"/>
      <c r="C252" s="746"/>
      <c r="D252" s="746"/>
      <c r="E252" s="746"/>
      <c r="F252" s="746"/>
      <c r="G252" s="746"/>
      <c r="H252" s="746"/>
      <c r="I252" s="746"/>
      <c r="J252" s="746"/>
      <c r="K252" s="746"/>
      <c r="L252" s="746"/>
    </row>
    <row r="253" spans="1:12" x14ac:dyDescent="0.25">
      <c r="A253" s="746"/>
      <c r="B253" s="746"/>
      <c r="C253" s="746"/>
      <c r="D253" s="746"/>
      <c r="E253" s="746"/>
      <c r="F253" s="746"/>
      <c r="G253" s="746"/>
      <c r="H253" s="746"/>
      <c r="I253" s="746"/>
      <c r="J253" s="746"/>
      <c r="K253" s="746"/>
      <c r="L253" s="746"/>
    </row>
    <row r="254" spans="1:12" x14ac:dyDescent="0.25">
      <c r="A254" s="746"/>
      <c r="B254" s="746"/>
      <c r="C254" s="746"/>
      <c r="D254" s="746"/>
      <c r="E254" s="746"/>
      <c r="F254" s="746"/>
      <c r="G254" s="746"/>
      <c r="H254" s="746"/>
      <c r="I254" s="746"/>
      <c r="J254" s="746"/>
      <c r="K254" s="746"/>
      <c r="L254" s="746"/>
    </row>
  </sheetData>
  <mergeCells count="77">
    <mergeCell ref="AC2:AF4"/>
    <mergeCell ref="N38:S40"/>
    <mergeCell ref="N99:S101"/>
    <mergeCell ref="N43:S43"/>
    <mergeCell ref="U50:W51"/>
    <mergeCell ref="U63:X65"/>
    <mergeCell ref="Z5:Z8"/>
    <mergeCell ref="AC5:AC8"/>
    <mergeCell ref="AD5:AD8"/>
    <mergeCell ref="AE5:AE8"/>
    <mergeCell ref="AF5:AF8"/>
    <mergeCell ref="O66:R67"/>
    <mergeCell ref="S66:S69"/>
    <mergeCell ref="Q68:Q69"/>
    <mergeCell ref="R68:R69"/>
    <mergeCell ref="X66:X69"/>
    <mergeCell ref="B2:F4"/>
    <mergeCell ref="B5:B8"/>
    <mergeCell ref="C7:C8"/>
    <mergeCell ref="D7:D8"/>
    <mergeCell ref="E7:E8"/>
    <mergeCell ref="F7:F8"/>
    <mergeCell ref="C5:F6"/>
    <mergeCell ref="AA5:AA8"/>
    <mergeCell ref="Z2:AA4"/>
    <mergeCell ref="U48:U49"/>
    <mergeCell ref="V48:W49"/>
    <mergeCell ref="U5:U8"/>
    <mergeCell ref="W5:W8"/>
    <mergeCell ref="V9:X17"/>
    <mergeCell ref="U44:W44"/>
    <mergeCell ref="V5:V8"/>
    <mergeCell ref="X5:X8"/>
    <mergeCell ref="U2:X4"/>
    <mergeCell ref="P68:P69"/>
    <mergeCell ref="C68:C69"/>
    <mergeCell ref="D68:D69"/>
    <mergeCell ref="E68:E69"/>
    <mergeCell ref="B66:B69"/>
    <mergeCell ref="C66:F67"/>
    <mergeCell ref="N2:S4"/>
    <mergeCell ref="H2:L4"/>
    <mergeCell ref="R7:R8"/>
    <mergeCell ref="Q7:Q8"/>
    <mergeCell ref="P7:P8"/>
    <mergeCell ref="O7:O8"/>
    <mergeCell ref="L7:L8"/>
    <mergeCell ref="K7:K8"/>
    <mergeCell ref="S5:S8"/>
    <mergeCell ref="O5:R6"/>
    <mergeCell ref="N5:N8"/>
    <mergeCell ref="H5:H8"/>
    <mergeCell ref="I5:L6"/>
    <mergeCell ref="I7:I8"/>
    <mergeCell ref="J7:J8"/>
    <mergeCell ref="B63:F65"/>
    <mergeCell ref="H63:L65"/>
    <mergeCell ref="N63:S65"/>
    <mergeCell ref="O9:S17"/>
    <mergeCell ref="C9:F17"/>
    <mergeCell ref="I9:L17"/>
    <mergeCell ref="V70:X78"/>
    <mergeCell ref="U66:U69"/>
    <mergeCell ref="V66:V69"/>
    <mergeCell ref="W66:W69"/>
    <mergeCell ref="C70:F78"/>
    <mergeCell ref="I70:L78"/>
    <mergeCell ref="O70:S78"/>
    <mergeCell ref="F68:F69"/>
    <mergeCell ref="I68:I69"/>
    <mergeCell ref="J68:J69"/>
    <mergeCell ref="K68:K69"/>
    <mergeCell ref="L68:L69"/>
    <mergeCell ref="H66:H69"/>
    <mergeCell ref="I66:L67"/>
    <mergeCell ref="N66:N69"/>
    <mergeCell ref="O68:O69"/>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1:V77"/>
  <sheetViews>
    <sheetView topLeftCell="I16" zoomScale="85" zoomScaleNormal="85" workbookViewId="0">
      <selection activeCell="T28" sqref="T28"/>
    </sheetView>
  </sheetViews>
  <sheetFormatPr defaultColWidth="9.140625" defaultRowHeight="15" customHeight="1" x14ac:dyDescent="0.25"/>
  <cols>
    <col min="1" max="1" width="3.7109375" style="408" customWidth="1"/>
    <col min="2" max="11" width="15.7109375" style="408" customWidth="1"/>
    <col min="12" max="12" width="15.7109375" style="607" customWidth="1"/>
    <col min="13" max="19" width="15.7109375" style="408" customWidth="1"/>
    <col min="20" max="20" width="98.28515625" style="408" bestFit="1" customWidth="1"/>
    <col min="21" max="21" width="52" style="408" bestFit="1" customWidth="1"/>
    <col min="22" max="24" width="15.7109375" style="408" customWidth="1"/>
    <col min="25" max="16384" width="9.140625" style="408"/>
  </cols>
  <sheetData>
    <row r="1" spans="2:19" ht="15" customHeight="1" x14ac:dyDescent="0.25">
      <c r="D1" s="535"/>
    </row>
    <row r="2" spans="2:19" ht="15" customHeight="1" x14ac:dyDescent="0.25">
      <c r="B2" s="848" t="s">
        <v>511</v>
      </c>
      <c r="C2" s="848"/>
      <c r="D2" s="535"/>
      <c r="E2" s="848" t="s">
        <v>515</v>
      </c>
      <c r="F2" s="848"/>
      <c r="G2" s="848"/>
      <c r="H2" s="848"/>
      <c r="I2" s="848"/>
      <c r="J2" s="848"/>
      <c r="M2" s="848" t="s">
        <v>539</v>
      </c>
      <c r="N2" s="848"/>
      <c r="O2" s="576"/>
      <c r="P2" s="861" t="s">
        <v>614</v>
      </c>
      <c r="Q2" s="861"/>
      <c r="R2" s="861"/>
      <c r="S2" s="861"/>
    </row>
    <row r="3" spans="2:19" s="455" customFormat="1" ht="15" customHeight="1" thickBot="1" x14ac:dyDescent="0.3">
      <c r="B3" s="862"/>
      <c r="C3" s="862"/>
      <c r="E3" s="848"/>
      <c r="F3" s="848"/>
      <c r="G3" s="848"/>
      <c r="H3" s="848"/>
      <c r="I3" s="848"/>
      <c r="J3" s="848"/>
      <c r="L3" s="617"/>
      <c r="M3" s="862"/>
      <c r="N3" s="862"/>
      <c r="O3" s="576"/>
      <c r="P3" s="947"/>
      <c r="Q3" s="947"/>
      <c r="R3" s="947"/>
      <c r="S3" s="947"/>
    </row>
    <row r="4" spans="2:19" ht="15" customHeight="1" x14ac:dyDescent="0.25">
      <c r="B4" s="850" t="s">
        <v>21</v>
      </c>
      <c r="C4" s="854" t="s">
        <v>427</v>
      </c>
      <c r="E4" s="965" t="s">
        <v>21</v>
      </c>
      <c r="F4" s="967" t="s">
        <v>517</v>
      </c>
      <c r="G4" s="967"/>
      <c r="H4" s="967"/>
      <c r="I4" s="967"/>
      <c r="J4" s="968"/>
      <c r="K4" s="856" t="s">
        <v>60</v>
      </c>
      <c r="M4" s="961" t="s">
        <v>21</v>
      </c>
      <c r="N4" s="963" t="s">
        <v>408</v>
      </c>
      <c r="O4" s="576"/>
      <c r="P4" s="955" t="s">
        <v>21</v>
      </c>
      <c r="Q4" s="957" t="s">
        <v>507</v>
      </c>
      <c r="R4" s="957" t="s">
        <v>508</v>
      </c>
      <c r="S4" s="959" t="s">
        <v>509</v>
      </c>
    </row>
    <row r="5" spans="2:19" ht="15" customHeight="1" thickBot="1" x14ac:dyDescent="0.3">
      <c r="B5" s="851"/>
      <c r="C5" s="855"/>
      <c r="E5" s="966"/>
      <c r="F5" s="623" t="s">
        <v>409</v>
      </c>
      <c r="G5" s="623" t="s">
        <v>289</v>
      </c>
      <c r="H5" s="623" t="s">
        <v>290</v>
      </c>
      <c r="I5" s="623" t="s">
        <v>291</v>
      </c>
      <c r="J5" s="661" t="s">
        <v>410</v>
      </c>
      <c r="K5" s="857"/>
      <c r="M5" s="962"/>
      <c r="N5" s="964"/>
      <c r="O5" s="576"/>
      <c r="P5" s="956"/>
      <c r="Q5" s="958"/>
      <c r="R5" s="958"/>
      <c r="S5" s="960"/>
    </row>
    <row r="6" spans="2:19" ht="15" customHeight="1" x14ac:dyDescent="0.25">
      <c r="B6" s="409">
        <v>2013</v>
      </c>
      <c r="C6" s="952" t="s">
        <v>411</v>
      </c>
      <c r="E6" s="409">
        <v>2013</v>
      </c>
      <c r="F6" s="973" t="s">
        <v>411</v>
      </c>
      <c r="G6" s="974"/>
      <c r="H6" s="974"/>
      <c r="I6" s="974"/>
      <c r="J6" s="974"/>
      <c r="K6" s="975"/>
      <c r="M6" s="537">
        <v>2013</v>
      </c>
      <c r="N6" s="561">
        <v>0</v>
      </c>
      <c r="O6" s="576"/>
      <c r="P6" s="413">
        <v>2013</v>
      </c>
      <c r="Q6" s="605">
        <f>N6</f>
        <v>0</v>
      </c>
      <c r="R6" s="605">
        <v>0</v>
      </c>
      <c r="S6" s="641">
        <v>0</v>
      </c>
    </row>
    <row r="7" spans="2:19" ht="15" customHeight="1" x14ac:dyDescent="0.25">
      <c r="B7" s="413">
        <v>2014</v>
      </c>
      <c r="C7" s="953"/>
      <c r="E7" s="413">
        <v>2014</v>
      </c>
      <c r="F7" s="973"/>
      <c r="G7" s="974"/>
      <c r="H7" s="974"/>
      <c r="I7" s="974"/>
      <c r="J7" s="974"/>
      <c r="K7" s="975"/>
      <c r="M7" s="537">
        <v>2014</v>
      </c>
      <c r="N7" s="561">
        <v>0</v>
      </c>
      <c r="O7" s="576"/>
      <c r="P7" s="413">
        <v>2014</v>
      </c>
      <c r="Q7" s="605">
        <f t="shared" ref="Q7:Q34" si="0">N7</f>
        <v>0</v>
      </c>
      <c r="R7" s="605">
        <v>0</v>
      </c>
      <c r="S7" s="641">
        <v>0</v>
      </c>
    </row>
    <row r="8" spans="2:19" ht="15" customHeight="1" x14ac:dyDescent="0.25">
      <c r="B8" s="409">
        <v>2015</v>
      </c>
      <c r="C8" s="953"/>
      <c r="E8" s="413">
        <v>2015</v>
      </c>
      <c r="F8" s="973"/>
      <c r="G8" s="974"/>
      <c r="H8" s="974"/>
      <c r="I8" s="974"/>
      <c r="J8" s="974"/>
      <c r="K8" s="975"/>
      <c r="M8" s="537">
        <v>2015</v>
      </c>
      <c r="N8" s="561">
        <v>0</v>
      </c>
      <c r="O8" s="576"/>
      <c r="P8" s="413">
        <v>2015</v>
      </c>
      <c r="Q8" s="605">
        <f t="shared" si="0"/>
        <v>0</v>
      </c>
      <c r="R8" s="605">
        <v>0</v>
      </c>
      <c r="S8" s="641">
        <v>0</v>
      </c>
    </row>
    <row r="9" spans="2:19" ht="15" customHeight="1" x14ac:dyDescent="0.25">
      <c r="B9" s="413">
        <v>2016</v>
      </c>
      <c r="C9" s="953"/>
      <c r="E9" s="413">
        <v>2016</v>
      </c>
      <c r="F9" s="973"/>
      <c r="G9" s="974"/>
      <c r="H9" s="974"/>
      <c r="I9" s="974"/>
      <c r="J9" s="974"/>
      <c r="K9" s="975"/>
      <c r="M9" s="537">
        <v>2016</v>
      </c>
      <c r="N9" s="561">
        <v>0</v>
      </c>
      <c r="O9" s="576"/>
      <c r="P9" s="413">
        <v>2016</v>
      </c>
      <c r="Q9" s="605">
        <f t="shared" si="0"/>
        <v>0</v>
      </c>
      <c r="R9" s="605">
        <f>Q9/1.07^(P9-2016)</f>
        <v>0</v>
      </c>
      <c r="S9" s="641">
        <f>Q9/1.03^(P9-2016)</f>
        <v>0</v>
      </c>
    </row>
    <row r="10" spans="2:19" ht="15" customHeight="1" x14ac:dyDescent="0.25">
      <c r="B10" s="409">
        <v>2017</v>
      </c>
      <c r="C10" s="953"/>
      <c r="E10" s="413">
        <v>2017</v>
      </c>
      <c r="F10" s="973"/>
      <c r="G10" s="974"/>
      <c r="H10" s="974"/>
      <c r="I10" s="974"/>
      <c r="J10" s="974"/>
      <c r="K10" s="975"/>
      <c r="M10" s="537">
        <v>2017</v>
      </c>
      <c r="N10" s="561">
        <v>0</v>
      </c>
      <c r="O10" s="576"/>
      <c r="P10" s="413">
        <v>2017</v>
      </c>
      <c r="Q10" s="605">
        <f t="shared" si="0"/>
        <v>0</v>
      </c>
      <c r="R10" s="605">
        <f t="shared" ref="R10:R34" si="1">Q10/1.07^(P10-2016)</f>
        <v>0</v>
      </c>
      <c r="S10" s="641">
        <f t="shared" ref="S10:S34" si="2">Q10/1.03^(P10-2016)</f>
        <v>0</v>
      </c>
    </row>
    <row r="11" spans="2:19" ht="15" customHeight="1" x14ac:dyDescent="0.25">
      <c r="B11" s="413">
        <v>2018</v>
      </c>
      <c r="C11" s="953"/>
      <c r="E11" s="413">
        <v>2018</v>
      </c>
      <c r="F11" s="973"/>
      <c r="G11" s="974"/>
      <c r="H11" s="974"/>
      <c r="I11" s="974"/>
      <c r="J11" s="974"/>
      <c r="K11" s="975"/>
      <c r="M11" s="537">
        <v>2018</v>
      </c>
      <c r="N11" s="561">
        <v>0</v>
      </c>
      <c r="O11" s="576"/>
      <c r="P11" s="413">
        <v>2018</v>
      </c>
      <c r="Q11" s="605">
        <f t="shared" si="0"/>
        <v>0</v>
      </c>
      <c r="R11" s="605">
        <f t="shared" si="1"/>
        <v>0</v>
      </c>
      <c r="S11" s="641">
        <f t="shared" si="2"/>
        <v>0</v>
      </c>
    </row>
    <row r="12" spans="2:19" ht="15" customHeight="1" x14ac:dyDescent="0.25">
      <c r="B12" s="413">
        <v>2019</v>
      </c>
      <c r="C12" s="953"/>
      <c r="E12" s="413">
        <v>2019</v>
      </c>
      <c r="F12" s="973"/>
      <c r="G12" s="974"/>
      <c r="H12" s="974"/>
      <c r="I12" s="974"/>
      <c r="J12" s="974"/>
      <c r="K12" s="975"/>
      <c r="M12" s="537">
        <v>2019</v>
      </c>
      <c r="N12" s="561">
        <v>0</v>
      </c>
      <c r="O12" s="576"/>
      <c r="P12" s="413">
        <v>2019</v>
      </c>
      <c r="Q12" s="605">
        <f t="shared" si="0"/>
        <v>0</v>
      </c>
      <c r="R12" s="605">
        <f t="shared" si="1"/>
        <v>0</v>
      </c>
      <c r="S12" s="641">
        <f t="shared" si="2"/>
        <v>0</v>
      </c>
    </row>
    <row r="13" spans="2:19" ht="15" customHeight="1" x14ac:dyDescent="0.25">
      <c r="B13" s="413">
        <v>2020</v>
      </c>
      <c r="C13" s="953"/>
      <c r="E13" s="413">
        <v>2020</v>
      </c>
      <c r="F13" s="973"/>
      <c r="G13" s="974"/>
      <c r="H13" s="974"/>
      <c r="I13" s="974"/>
      <c r="J13" s="974"/>
      <c r="K13" s="975"/>
      <c r="M13" s="537">
        <v>2020</v>
      </c>
      <c r="N13" s="561">
        <v>0</v>
      </c>
      <c r="O13" s="576"/>
      <c r="P13" s="413">
        <v>2020</v>
      </c>
      <c r="Q13" s="605">
        <f t="shared" si="0"/>
        <v>0</v>
      </c>
      <c r="R13" s="605">
        <f t="shared" si="1"/>
        <v>0</v>
      </c>
      <c r="S13" s="641">
        <f t="shared" si="2"/>
        <v>0</v>
      </c>
    </row>
    <row r="14" spans="2:19" ht="15" customHeight="1" x14ac:dyDescent="0.25">
      <c r="B14" s="413">
        <v>2021</v>
      </c>
      <c r="C14" s="954"/>
      <c r="E14" s="413">
        <v>2021</v>
      </c>
      <c r="F14" s="976"/>
      <c r="G14" s="977"/>
      <c r="H14" s="977"/>
      <c r="I14" s="977"/>
      <c r="J14" s="977"/>
      <c r="K14" s="978"/>
      <c r="M14" s="537">
        <v>2021</v>
      </c>
      <c r="N14" s="561">
        <v>0</v>
      </c>
      <c r="O14" s="576"/>
      <c r="P14" s="413">
        <v>2021</v>
      </c>
      <c r="Q14" s="605">
        <f t="shared" si="0"/>
        <v>0</v>
      </c>
      <c r="R14" s="605">
        <f t="shared" si="1"/>
        <v>0</v>
      </c>
      <c r="S14" s="641">
        <f t="shared" si="2"/>
        <v>0</v>
      </c>
    </row>
    <row r="15" spans="2:19" ht="15" customHeight="1" x14ac:dyDescent="0.3">
      <c r="B15" s="413">
        <v>2022</v>
      </c>
      <c r="C15" s="539">
        <f>VMT!K15*365/1000000</f>
        <v>155.08850000000001</v>
      </c>
      <c r="E15" s="413">
        <v>2022</v>
      </c>
      <c r="F15" s="407">
        <f t="shared" ref="F15:F34" si="3">$C15*$F$53*$K$53</f>
        <v>20501441.857382506</v>
      </c>
      <c r="G15" s="407">
        <f t="shared" ref="G15:G34" si="4">$C15*$F$54*$K$54</f>
        <v>4536562.1672501788</v>
      </c>
      <c r="H15" s="407">
        <f t="shared" ref="H15:H34" si="5">$C15*$F$55*$K$55</f>
        <v>1202606.5077880735</v>
      </c>
      <c r="I15" s="407">
        <f t="shared" ref="I15:I34" si="6">$C15*$F$56*$K$56</f>
        <v>2807354.663266357</v>
      </c>
      <c r="J15" s="441">
        <f t="shared" ref="J15:J34" si="7">$C15*$F$57*$K$57</f>
        <v>633561.0632479972</v>
      </c>
      <c r="K15" s="662">
        <f>SUM(F15:J15)</f>
        <v>29681526.258935113</v>
      </c>
      <c r="M15" s="537">
        <v>2022</v>
      </c>
      <c r="N15" s="561">
        <f t="shared" ref="N15:N34" si="8">K15*$P$50</f>
        <v>7420381.5647337781</v>
      </c>
      <c r="O15" s="576"/>
      <c r="P15" s="413">
        <v>2022</v>
      </c>
      <c r="Q15" s="605">
        <f t="shared" si="0"/>
        <v>7420381.5647337781</v>
      </c>
      <c r="R15" s="605">
        <f t="shared" si="1"/>
        <v>4944513.5534117585</v>
      </c>
      <c r="S15" s="641">
        <f t="shared" si="2"/>
        <v>6214452.7390501611</v>
      </c>
    </row>
    <row r="16" spans="2:19" ht="15" customHeight="1" x14ac:dyDescent="0.3">
      <c r="B16" s="413">
        <v>2023</v>
      </c>
      <c r="C16" s="539">
        <f>VMT!K16*365/1000000</f>
        <v>160.97412499999999</v>
      </c>
      <c r="E16" s="413">
        <v>2023</v>
      </c>
      <c r="F16" s="407">
        <f t="shared" si="3"/>
        <v>21279473.747121956</v>
      </c>
      <c r="G16" s="407">
        <f t="shared" si="4"/>
        <v>4708725.1819522465</v>
      </c>
      <c r="H16" s="407">
        <f t="shared" si="5"/>
        <v>1248245.5521234055</v>
      </c>
      <c r="I16" s="407">
        <f t="shared" si="6"/>
        <v>2913894.0700565893</v>
      </c>
      <c r="J16" s="441">
        <f t="shared" si="7"/>
        <v>657604.7726969826</v>
      </c>
      <c r="K16" s="662">
        <f t="shared" ref="K16:K34" si="9">SUM(F16:J16)</f>
        <v>30807943.323951181</v>
      </c>
      <c r="M16" s="537">
        <v>2023</v>
      </c>
      <c r="N16" s="561">
        <f t="shared" si="8"/>
        <v>7701985.8309877953</v>
      </c>
      <c r="O16" s="576"/>
      <c r="P16" s="413">
        <v>2023</v>
      </c>
      <c r="Q16" s="605">
        <f t="shared" si="0"/>
        <v>7701985.8309877953</v>
      </c>
      <c r="R16" s="605">
        <f t="shared" si="1"/>
        <v>4796409.6882464271</v>
      </c>
      <c r="S16" s="641">
        <f t="shared" si="2"/>
        <v>6262419.2996629626</v>
      </c>
    </row>
    <row r="17" spans="2:19" ht="15" customHeight="1" x14ac:dyDescent="0.3">
      <c r="B17" s="413">
        <v>2024</v>
      </c>
      <c r="C17" s="539">
        <f>VMT!K17*365/1000000</f>
        <v>166.85974999999999</v>
      </c>
      <c r="E17" s="413">
        <v>2024</v>
      </c>
      <c r="F17" s="407">
        <f t="shared" si="3"/>
        <v>22057505.636861406</v>
      </c>
      <c r="G17" s="407">
        <f t="shared" si="4"/>
        <v>4880888.1966543151</v>
      </c>
      <c r="H17" s="407">
        <f t="shared" si="5"/>
        <v>1293884.596458738</v>
      </c>
      <c r="I17" s="407">
        <f t="shared" si="6"/>
        <v>3020433.4768468225</v>
      </c>
      <c r="J17" s="441">
        <f t="shared" si="7"/>
        <v>681648.48214596813</v>
      </c>
      <c r="K17" s="662">
        <f t="shared" si="9"/>
        <v>31934360.38896725</v>
      </c>
      <c r="M17" s="537">
        <v>2024</v>
      </c>
      <c r="N17" s="561">
        <f t="shared" si="8"/>
        <v>7983590.0972418124</v>
      </c>
      <c r="O17" s="576"/>
      <c r="P17" s="413">
        <v>2024</v>
      </c>
      <c r="Q17" s="605">
        <f t="shared" si="0"/>
        <v>7983590.0972418124</v>
      </c>
      <c r="R17" s="605">
        <f t="shared" si="1"/>
        <v>4646522.1237100158</v>
      </c>
      <c r="S17" s="641">
        <f t="shared" si="2"/>
        <v>6302319.7457399787</v>
      </c>
    </row>
    <row r="18" spans="2:19" ht="15" customHeight="1" x14ac:dyDescent="0.3">
      <c r="B18" s="413">
        <v>2025</v>
      </c>
      <c r="C18" s="539">
        <f>VMT!K18*365/1000000</f>
        <v>172.745375</v>
      </c>
      <c r="E18" s="413">
        <v>2025</v>
      </c>
      <c r="F18" s="407">
        <f t="shared" si="3"/>
        <v>22835537.526600856</v>
      </c>
      <c r="G18" s="407">
        <f t="shared" si="4"/>
        <v>5053051.2113563847</v>
      </c>
      <c r="H18" s="407">
        <f t="shared" si="5"/>
        <v>1339523.64079407</v>
      </c>
      <c r="I18" s="407">
        <f t="shared" si="6"/>
        <v>3126972.8836370558</v>
      </c>
      <c r="J18" s="441">
        <f t="shared" si="7"/>
        <v>705692.19159495365</v>
      </c>
      <c r="K18" s="662">
        <f t="shared" si="9"/>
        <v>33060777.453983318</v>
      </c>
      <c r="M18" s="537">
        <v>2025</v>
      </c>
      <c r="N18" s="561">
        <f t="shared" si="8"/>
        <v>8265194.3634958295</v>
      </c>
      <c r="O18" s="576"/>
      <c r="P18" s="413">
        <v>2025</v>
      </c>
      <c r="Q18" s="605">
        <f t="shared" si="0"/>
        <v>8265194.3634958295</v>
      </c>
      <c r="R18" s="605">
        <f t="shared" si="1"/>
        <v>4495718.103321692</v>
      </c>
      <c r="S18" s="641">
        <f t="shared" si="2"/>
        <v>6334583.2562554376</v>
      </c>
    </row>
    <row r="19" spans="2:19" ht="15" customHeight="1" x14ac:dyDescent="0.3">
      <c r="B19" s="413">
        <v>2026</v>
      </c>
      <c r="C19" s="539">
        <f>VMT!K19*365/1000000</f>
        <v>178.631</v>
      </c>
      <c r="E19" s="413">
        <v>2026</v>
      </c>
      <c r="F19" s="407">
        <f t="shared" si="3"/>
        <v>23613569.41634031</v>
      </c>
      <c r="G19" s="407">
        <f t="shared" si="4"/>
        <v>5225214.2260584543</v>
      </c>
      <c r="H19" s="407">
        <f t="shared" si="5"/>
        <v>1385162.6851294024</v>
      </c>
      <c r="I19" s="407">
        <f t="shared" si="6"/>
        <v>3233512.2904272885</v>
      </c>
      <c r="J19" s="441">
        <f t="shared" si="7"/>
        <v>729735.90104393917</v>
      </c>
      <c r="K19" s="662">
        <f t="shared" si="9"/>
        <v>34187194.518999398</v>
      </c>
      <c r="M19" s="537">
        <v>2026</v>
      </c>
      <c r="N19" s="561">
        <f t="shared" si="8"/>
        <v>8546798.6297498494</v>
      </c>
      <c r="O19" s="576"/>
      <c r="P19" s="413">
        <v>2026</v>
      </c>
      <c r="Q19" s="605">
        <f t="shared" si="0"/>
        <v>8546798.6297498494</v>
      </c>
      <c r="R19" s="605">
        <f t="shared" si="1"/>
        <v>4344759.0334513122</v>
      </c>
      <c r="S19" s="641">
        <f t="shared" si="2"/>
        <v>6359620.8522445317</v>
      </c>
    </row>
    <row r="20" spans="2:19" ht="15" customHeight="1" x14ac:dyDescent="0.3">
      <c r="B20" s="413">
        <v>2027</v>
      </c>
      <c r="C20" s="539">
        <f>VMT!K20*365/1000000</f>
        <v>184.516625</v>
      </c>
      <c r="E20" s="413">
        <v>2027</v>
      </c>
      <c r="F20" s="407">
        <f t="shared" si="3"/>
        <v>24391601.30607976</v>
      </c>
      <c r="G20" s="407">
        <f t="shared" si="4"/>
        <v>5397377.2407605229</v>
      </c>
      <c r="H20" s="407">
        <f t="shared" si="5"/>
        <v>1430801.7294647349</v>
      </c>
      <c r="I20" s="407">
        <f t="shared" si="6"/>
        <v>3340051.6972175217</v>
      </c>
      <c r="J20" s="441">
        <f t="shared" si="7"/>
        <v>753779.61049292481</v>
      </c>
      <c r="K20" s="662">
        <f t="shared" si="9"/>
        <v>35313611.584015466</v>
      </c>
      <c r="M20" s="537">
        <v>2027</v>
      </c>
      <c r="N20" s="561">
        <f t="shared" si="8"/>
        <v>8828402.8960038666</v>
      </c>
      <c r="O20" s="576"/>
      <c r="P20" s="413">
        <v>2027</v>
      </c>
      <c r="Q20" s="605">
        <f t="shared" si="0"/>
        <v>8828402.8960038666</v>
      </c>
      <c r="R20" s="605">
        <f t="shared" si="1"/>
        <v>4194310.6194987455</v>
      </c>
      <c r="S20" s="641">
        <f t="shared" si="2"/>
        <v>6377826.0904593235</v>
      </c>
    </row>
    <row r="21" spans="2:19" ht="15" customHeight="1" x14ac:dyDescent="0.3">
      <c r="B21" s="413">
        <v>2028</v>
      </c>
      <c r="C21" s="539">
        <f>VMT!K21*365/1000000</f>
        <v>190.40225000000001</v>
      </c>
      <c r="E21" s="413">
        <v>2028</v>
      </c>
      <c r="F21" s="407">
        <f t="shared" si="3"/>
        <v>25169633.195819214</v>
      </c>
      <c r="G21" s="407">
        <f t="shared" si="4"/>
        <v>5569540.2554625925</v>
      </c>
      <c r="H21" s="407">
        <f t="shared" si="5"/>
        <v>1476440.7738000669</v>
      </c>
      <c r="I21" s="407">
        <f t="shared" si="6"/>
        <v>3446591.1040077549</v>
      </c>
      <c r="J21" s="441">
        <f t="shared" si="7"/>
        <v>777823.31994191033</v>
      </c>
      <c r="K21" s="662">
        <f t="shared" si="9"/>
        <v>36440028.649031542</v>
      </c>
      <c r="M21" s="537">
        <v>2028</v>
      </c>
      <c r="N21" s="561">
        <f t="shared" si="8"/>
        <v>9110007.1622578856</v>
      </c>
      <c r="O21" s="576"/>
      <c r="P21" s="413">
        <v>2028</v>
      </c>
      <c r="Q21" s="605">
        <f t="shared" si="0"/>
        <v>9110007.1622578856</v>
      </c>
      <c r="R21" s="605">
        <f t="shared" si="1"/>
        <v>4044952.1288112546</v>
      </c>
      <c r="S21" s="641">
        <f t="shared" si="2"/>
        <v>6389575.7320215637</v>
      </c>
    </row>
    <row r="22" spans="2:19" ht="15" customHeight="1" x14ac:dyDescent="0.3">
      <c r="B22" s="413">
        <v>2029</v>
      </c>
      <c r="C22" s="539">
        <f>VMT!K22*365/1000000</f>
        <v>196.28787500000001</v>
      </c>
      <c r="E22" s="413">
        <v>2029</v>
      </c>
      <c r="F22" s="407">
        <f t="shared" si="3"/>
        <v>25947665.085558664</v>
      </c>
      <c r="G22" s="407">
        <f t="shared" si="4"/>
        <v>5741703.2701646611</v>
      </c>
      <c r="H22" s="407">
        <f t="shared" si="5"/>
        <v>1522079.8181353994</v>
      </c>
      <c r="I22" s="407">
        <f t="shared" si="6"/>
        <v>3553130.5107979882</v>
      </c>
      <c r="J22" s="441">
        <f t="shared" si="7"/>
        <v>801867.02939089586</v>
      </c>
      <c r="K22" s="662">
        <f t="shared" si="9"/>
        <v>37566445.714047603</v>
      </c>
      <c r="M22" s="537">
        <v>2029</v>
      </c>
      <c r="N22" s="561">
        <f t="shared" si="8"/>
        <v>9391611.4285119008</v>
      </c>
      <c r="O22" s="576"/>
      <c r="P22" s="413">
        <v>2029</v>
      </c>
      <c r="Q22" s="605">
        <f t="shared" si="0"/>
        <v>9391611.4285119008</v>
      </c>
      <c r="R22" s="605">
        <f t="shared" si="1"/>
        <v>3897184.8512161211</v>
      </c>
      <c r="S22" s="641">
        <f t="shared" si="2"/>
        <v>6395230.3869404225</v>
      </c>
    </row>
    <row r="23" spans="2:19" ht="15" customHeight="1" x14ac:dyDescent="0.3">
      <c r="B23" s="413">
        <v>2030</v>
      </c>
      <c r="C23" s="539">
        <f>VMT!K23*365/1000000</f>
        <v>202.17349999999999</v>
      </c>
      <c r="E23" s="413">
        <v>2030</v>
      </c>
      <c r="F23" s="407">
        <f t="shared" si="3"/>
        <v>26725696.975298114</v>
      </c>
      <c r="G23" s="407">
        <f t="shared" si="4"/>
        <v>5913866.2848667298</v>
      </c>
      <c r="H23" s="407">
        <f t="shared" si="5"/>
        <v>1567718.8624707314</v>
      </c>
      <c r="I23" s="407">
        <f t="shared" si="6"/>
        <v>3659669.9175882209</v>
      </c>
      <c r="J23" s="441">
        <f t="shared" si="7"/>
        <v>825910.73883988126</v>
      </c>
      <c r="K23" s="662">
        <f t="shared" si="9"/>
        <v>38692862.779063672</v>
      </c>
      <c r="M23" s="537">
        <v>2030</v>
      </c>
      <c r="N23" s="561">
        <f t="shared" si="8"/>
        <v>9673215.694765918</v>
      </c>
      <c r="O23" s="576"/>
      <c r="P23" s="413">
        <v>2030</v>
      </c>
      <c r="Q23" s="605">
        <f t="shared" si="0"/>
        <v>9673215.694765918</v>
      </c>
      <c r="R23" s="605">
        <f t="shared" si="1"/>
        <v>3751439.822509604</v>
      </c>
      <c r="S23" s="641">
        <f t="shared" si="2"/>
        <v>6395135.1353338743</v>
      </c>
    </row>
    <row r="24" spans="2:19" ht="15" customHeight="1" x14ac:dyDescent="0.3">
      <c r="B24" s="413">
        <v>2031</v>
      </c>
      <c r="C24" s="539">
        <f>VMT!K24*365/1000000</f>
        <v>208.05912499999999</v>
      </c>
      <c r="E24" s="413">
        <v>2031</v>
      </c>
      <c r="F24" s="407">
        <f t="shared" si="3"/>
        <v>27503728.865037564</v>
      </c>
      <c r="G24" s="407">
        <f t="shared" si="4"/>
        <v>6086029.2995687993</v>
      </c>
      <c r="H24" s="407">
        <f t="shared" si="5"/>
        <v>1613357.9068060638</v>
      </c>
      <c r="I24" s="407">
        <f t="shared" si="6"/>
        <v>3766209.3243784537</v>
      </c>
      <c r="J24" s="441">
        <f t="shared" si="7"/>
        <v>849954.4482888669</v>
      </c>
      <c r="K24" s="662">
        <f t="shared" si="9"/>
        <v>39819279.844079748</v>
      </c>
      <c r="M24" s="537">
        <v>2031</v>
      </c>
      <c r="N24" s="561">
        <f t="shared" si="8"/>
        <v>9954819.9610199369</v>
      </c>
      <c r="O24" s="576"/>
      <c r="P24" s="413">
        <v>2031</v>
      </c>
      <c r="Q24" s="605">
        <f t="shared" si="0"/>
        <v>9954819.9610199369</v>
      </c>
      <c r="R24" s="605">
        <f t="shared" si="1"/>
        <v>3608084.8711279863</v>
      </c>
      <c r="S24" s="641">
        <f t="shared" si="2"/>
        <v>6389620.1261639735</v>
      </c>
    </row>
    <row r="25" spans="2:19" ht="15" customHeight="1" x14ac:dyDescent="0.3">
      <c r="B25" s="413">
        <v>2032</v>
      </c>
      <c r="C25" s="539">
        <f>VMT!K25*365/1000000</f>
        <v>213.94475</v>
      </c>
      <c r="E25" s="413">
        <v>2032</v>
      </c>
      <c r="F25" s="407">
        <f t="shared" si="3"/>
        <v>28281760.754777018</v>
      </c>
      <c r="G25" s="407">
        <f t="shared" si="4"/>
        <v>6258192.314270868</v>
      </c>
      <c r="H25" s="407">
        <f t="shared" si="5"/>
        <v>1658996.9511413961</v>
      </c>
      <c r="I25" s="407">
        <f t="shared" si="6"/>
        <v>3872748.7311686869</v>
      </c>
      <c r="J25" s="441">
        <f t="shared" si="7"/>
        <v>873998.15773785242</v>
      </c>
      <c r="K25" s="662">
        <f t="shared" si="9"/>
        <v>40945696.909095816</v>
      </c>
      <c r="M25" s="537">
        <v>2032</v>
      </c>
      <c r="N25" s="561">
        <f t="shared" si="8"/>
        <v>10236424.227273954</v>
      </c>
      <c r="O25" s="576"/>
      <c r="P25" s="413">
        <v>2032</v>
      </c>
      <c r="Q25" s="605">
        <f t="shared" si="0"/>
        <v>10236424.227273954</v>
      </c>
      <c r="R25" s="605">
        <f t="shared" si="1"/>
        <v>3467431.0435009929</v>
      </c>
      <c r="S25" s="641">
        <f t="shared" si="2"/>
        <v>6379001.1542689344</v>
      </c>
    </row>
    <row r="26" spans="2:19" ht="15" customHeight="1" x14ac:dyDescent="0.3">
      <c r="B26" s="413">
        <v>2033</v>
      </c>
      <c r="C26" s="539">
        <f>VMT!K26*365/1000000</f>
        <v>219.830375</v>
      </c>
      <c r="E26" s="413">
        <v>2033</v>
      </c>
      <c r="F26" s="407">
        <f t="shared" si="3"/>
        <v>29059792.644516468</v>
      </c>
      <c r="G26" s="407">
        <f t="shared" si="4"/>
        <v>6430355.3289729375</v>
      </c>
      <c r="H26" s="407">
        <f t="shared" si="5"/>
        <v>1704635.9954767283</v>
      </c>
      <c r="I26" s="407">
        <f t="shared" si="6"/>
        <v>3979288.1379589196</v>
      </c>
      <c r="J26" s="441">
        <f t="shared" si="7"/>
        <v>898041.86718683795</v>
      </c>
      <c r="K26" s="662">
        <f t="shared" si="9"/>
        <v>42072113.974111892</v>
      </c>
      <c r="M26" s="537">
        <v>2033</v>
      </c>
      <c r="N26" s="561">
        <f t="shared" si="8"/>
        <v>10518028.493527973</v>
      </c>
      <c r="O26" s="576"/>
      <c r="P26" s="413">
        <v>2033</v>
      </c>
      <c r="Q26" s="605">
        <f t="shared" si="0"/>
        <v>10518028.493527973</v>
      </c>
      <c r="R26" s="605">
        <f t="shared" si="1"/>
        <v>3329738.459222761</v>
      </c>
      <c r="S26" s="641">
        <f t="shared" si="2"/>
        <v>6363580.2164483275</v>
      </c>
    </row>
    <row r="27" spans="2:19" ht="15" customHeight="1" x14ac:dyDescent="0.3">
      <c r="B27" s="413">
        <v>2034</v>
      </c>
      <c r="C27" s="539">
        <f>VMT!K27*365/1000000</f>
        <v>225.71600000000001</v>
      </c>
      <c r="E27" s="413">
        <v>2034</v>
      </c>
      <c r="F27" s="407">
        <f t="shared" si="3"/>
        <v>29837824.534255918</v>
      </c>
      <c r="G27" s="407">
        <f t="shared" si="4"/>
        <v>6602518.3436750071</v>
      </c>
      <c r="H27" s="407">
        <f t="shared" si="5"/>
        <v>1750275.0398120605</v>
      </c>
      <c r="I27" s="407">
        <f t="shared" si="6"/>
        <v>4085827.5447491528</v>
      </c>
      <c r="J27" s="441">
        <f t="shared" si="7"/>
        <v>922085.57663582347</v>
      </c>
      <c r="K27" s="662">
        <f t="shared" si="9"/>
        <v>43198531.039127961</v>
      </c>
      <c r="M27" s="537">
        <v>2034</v>
      </c>
      <c r="N27" s="561">
        <f t="shared" si="8"/>
        <v>10799632.75978199</v>
      </c>
      <c r="O27" s="576"/>
      <c r="P27" s="413">
        <v>2034</v>
      </c>
      <c r="Q27" s="605">
        <f t="shared" si="0"/>
        <v>10799632.75978199</v>
      </c>
      <c r="R27" s="605">
        <f t="shared" si="1"/>
        <v>3195221.6431441302</v>
      </c>
      <c r="S27" s="641">
        <f t="shared" si="2"/>
        <v>6343646.047332095</v>
      </c>
    </row>
    <row r="28" spans="2:19" ht="15" customHeight="1" x14ac:dyDescent="0.3">
      <c r="B28" s="413">
        <v>2035</v>
      </c>
      <c r="C28" s="539">
        <f>VMT!K28*365/1000000</f>
        <v>231.60162500000001</v>
      </c>
      <c r="E28" s="413">
        <v>2035</v>
      </c>
      <c r="F28" s="407">
        <f t="shared" si="3"/>
        <v>30615856.423995376</v>
      </c>
      <c r="G28" s="407">
        <f t="shared" si="4"/>
        <v>6774681.3583770758</v>
      </c>
      <c r="H28" s="407">
        <f t="shared" si="5"/>
        <v>1795914.084147393</v>
      </c>
      <c r="I28" s="407">
        <f t="shared" si="6"/>
        <v>4192366.9515393861</v>
      </c>
      <c r="J28" s="441">
        <f t="shared" si="7"/>
        <v>946129.28608480911</v>
      </c>
      <c r="K28" s="662">
        <f t="shared" si="9"/>
        <v>44324948.104144044</v>
      </c>
      <c r="M28" s="537">
        <v>2035</v>
      </c>
      <c r="N28" s="561">
        <f t="shared" si="8"/>
        <v>11081237.026036011</v>
      </c>
      <c r="O28" s="576"/>
      <c r="P28" s="413">
        <v>2035</v>
      </c>
      <c r="Q28" s="605">
        <f t="shared" si="0"/>
        <v>11081237.026036011</v>
      </c>
      <c r="R28" s="605">
        <f t="shared" si="1"/>
        <v>3064054.3777672099</v>
      </c>
      <c r="S28" s="641">
        <f t="shared" si="2"/>
        <v>6319474.6357392687</v>
      </c>
    </row>
    <row r="29" spans="2:19" ht="15" customHeight="1" x14ac:dyDescent="0.3">
      <c r="B29" s="413">
        <v>2036</v>
      </c>
      <c r="C29" s="539">
        <f>VMT!K29*365/1000000</f>
        <v>237.48724999999999</v>
      </c>
      <c r="E29" s="413">
        <v>2036</v>
      </c>
      <c r="F29" s="407">
        <f t="shared" si="3"/>
        <v>31393888.313734826</v>
      </c>
      <c r="G29" s="407">
        <f t="shared" si="4"/>
        <v>6946844.3730791444</v>
      </c>
      <c r="H29" s="407">
        <f t="shared" si="5"/>
        <v>1841553.128482725</v>
      </c>
      <c r="I29" s="407">
        <f t="shared" si="6"/>
        <v>4298906.3583296193</v>
      </c>
      <c r="J29" s="441">
        <f t="shared" si="7"/>
        <v>970172.99553379451</v>
      </c>
      <c r="K29" s="662">
        <f t="shared" si="9"/>
        <v>45451365.169160105</v>
      </c>
      <c r="M29" s="537">
        <v>2036</v>
      </c>
      <c r="N29" s="561">
        <f t="shared" si="8"/>
        <v>11362841.292290026</v>
      </c>
      <c r="O29" s="576"/>
      <c r="P29" s="413">
        <v>2036</v>
      </c>
      <c r="Q29" s="605">
        <f t="shared" si="0"/>
        <v>11362841.292290026</v>
      </c>
      <c r="R29" s="605">
        <f t="shared" si="1"/>
        <v>2936374.1158858398</v>
      </c>
      <c r="S29" s="641">
        <f t="shared" si="2"/>
        <v>6291329.722208309</v>
      </c>
    </row>
    <row r="30" spans="2:19" ht="15" customHeight="1" x14ac:dyDescent="0.3">
      <c r="B30" s="413">
        <v>2037</v>
      </c>
      <c r="C30" s="539">
        <f>VMT!K30*365/1000000</f>
        <v>243.37287499999999</v>
      </c>
      <c r="E30" s="413">
        <v>2037</v>
      </c>
      <c r="F30" s="407">
        <f t="shared" si="3"/>
        <v>32171920.203474276</v>
      </c>
      <c r="G30" s="407">
        <f t="shared" si="4"/>
        <v>7119007.387781214</v>
      </c>
      <c r="H30" s="407">
        <f t="shared" si="5"/>
        <v>1887192.1728180575</v>
      </c>
      <c r="I30" s="407">
        <f t="shared" si="6"/>
        <v>4405445.7651198516</v>
      </c>
      <c r="J30" s="441">
        <f t="shared" si="7"/>
        <v>994216.70498278015</v>
      </c>
      <c r="K30" s="662">
        <f t="shared" si="9"/>
        <v>46577782.234176174</v>
      </c>
      <c r="M30" s="537">
        <v>2037</v>
      </c>
      <c r="N30" s="561">
        <f t="shared" si="8"/>
        <v>11644445.558544043</v>
      </c>
      <c r="O30" s="576"/>
      <c r="P30" s="413">
        <v>2037</v>
      </c>
      <c r="Q30" s="605">
        <f t="shared" si="0"/>
        <v>11644445.558544043</v>
      </c>
      <c r="R30" s="605">
        <f t="shared" si="1"/>
        <v>2812285.9902423681</v>
      </c>
      <c r="S30" s="641">
        <f t="shared" si="2"/>
        <v>6259463.2783578569</v>
      </c>
    </row>
    <row r="31" spans="2:19" ht="15" customHeight="1" x14ac:dyDescent="0.3">
      <c r="B31" s="413">
        <v>2038</v>
      </c>
      <c r="C31" s="539">
        <f>VMT!K31*365/1000000</f>
        <v>249.2585</v>
      </c>
      <c r="E31" s="413">
        <v>2038</v>
      </c>
      <c r="F31" s="407">
        <f t="shared" si="3"/>
        <v>32949952.093213726</v>
      </c>
      <c r="G31" s="407">
        <f t="shared" si="4"/>
        <v>7291170.4024832817</v>
      </c>
      <c r="H31" s="407">
        <f t="shared" si="5"/>
        <v>1932831.2171533897</v>
      </c>
      <c r="I31" s="407">
        <f t="shared" si="6"/>
        <v>4511985.1719100848</v>
      </c>
      <c r="J31" s="441">
        <f t="shared" si="7"/>
        <v>1018260.4144317657</v>
      </c>
      <c r="K31" s="662">
        <f t="shared" si="9"/>
        <v>47704199.29919225</v>
      </c>
      <c r="M31" s="537">
        <v>2038</v>
      </c>
      <c r="N31" s="561">
        <f t="shared" si="8"/>
        <v>11926049.824798062</v>
      </c>
      <c r="O31" s="576"/>
      <c r="P31" s="413">
        <v>2038</v>
      </c>
      <c r="Q31" s="605">
        <f t="shared" si="0"/>
        <v>11926049.824798062</v>
      </c>
      <c r="R31" s="605">
        <f t="shared" si="1"/>
        <v>2691866.454042125</v>
      </c>
      <c r="S31" s="641">
        <f t="shared" si="2"/>
        <v>6224115.9687141813</v>
      </c>
    </row>
    <row r="32" spans="2:19" ht="15" customHeight="1" x14ac:dyDescent="0.3">
      <c r="B32" s="413">
        <v>2039</v>
      </c>
      <c r="C32" s="539">
        <f>VMT!K32*365/1000000</f>
        <v>254.24367000000001</v>
      </c>
      <c r="E32" s="413">
        <v>2039</v>
      </c>
      <c r="F32" s="407">
        <f t="shared" si="3"/>
        <v>33608951.135078005</v>
      </c>
      <c r="G32" s="407">
        <f t="shared" si="4"/>
        <v>7436993.810532948</v>
      </c>
      <c r="H32" s="407">
        <f t="shared" si="5"/>
        <v>1971487.8414964576</v>
      </c>
      <c r="I32" s="407">
        <f t="shared" si="6"/>
        <v>4602224.8753482867</v>
      </c>
      <c r="J32" s="441">
        <f t="shared" si="7"/>
        <v>1038625.622720401</v>
      </c>
      <c r="K32" s="662">
        <f t="shared" si="9"/>
        <v>48658283.285176098</v>
      </c>
      <c r="M32" s="537">
        <v>2039</v>
      </c>
      <c r="N32" s="561">
        <f t="shared" si="8"/>
        <v>12164570.821294025</v>
      </c>
      <c r="O32" s="576"/>
      <c r="P32" s="413">
        <v>2039</v>
      </c>
      <c r="Q32" s="605">
        <f t="shared" si="0"/>
        <v>12164570.821294025</v>
      </c>
      <c r="R32" s="605">
        <f t="shared" si="1"/>
        <v>2566078.3019840815</v>
      </c>
      <c r="S32" s="641">
        <f t="shared" si="2"/>
        <v>6163687.6583383158</v>
      </c>
    </row>
    <row r="33" spans="2:22" ht="15" customHeight="1" x14ac:dyDescent="0.3">
      <c r="B33" s="413">
        <v>2040</v>
      </c>
      <c r="C33" s="539">
        <f>VMT!K33*365/1000000</f>
        <v>259.3285434</v>
      </c>
      <c r="E33" s="413">
        <v>2040</v>
      </c>
      <c r="F33" s="407">
        <f t="shared" si="3"/>
        <v>34281130.157779559</v>
      </c>
      <c r="G33" s="407">
        <f t="shared" si="4"/>
        <v>7585733.6867436068</v>
      </c>
      <c r="H33" s="407">
        <f t="shared" si="5"/>
        <v>2010917.5983263869</v>
      </c>
      <c r="I33" s="407">
        <f t="shared" si="6"/>
        <v>4694269.3728552526</v>
      </c>
      <c r="J33" s="441">
        <f t="shared" si="7"/>
        <v>1059398.135174809</v>
      </c>
      <c r="K33" s="662">
        <f t="shared" si="9"/>
        <v>49631448.950879619</v>
      </c>
      <c r="M33" s="537">
        <v>2040</v>
      </c>
      <c r="N33" s="561">
        <f t="shared" si="8"/>
        <v>12407862.237719905</v>
      </c>
      <c r="O33" s="576"/>
      <c r="P33" s="413">
        <v>2040</v>
      </c>
      <c r="Q33" s="605">
        <f t="shared" si="0"/>
        <v>12407862.237719905</v>
      </c>
      <c r="R33" s="605">
        <f t="shared" si="1"/>
        <v>2446168.1009567878</v>
      </c>
      <c r="S33" s="641">
        <f t="shared" si="2"/>
        <v>6103846.030587459</v>
      </c>
    </row>
    <row r="34" spans="2:22" ht="15" customHeight="1" thickBot="1" x14ac:dyDescent="0.35">
      <c r="B34" s="501">
        <v>2041</v>
      </c>
      <c r="C34" s="539">
        <f>VMT!K34*365/1000000</f>
        <v>264.51511426800005</v>
      </c>
      <c r="E34" s="501">
        <v>2041</v>
      </c>
      <c r="F34" s="442">
        <f t="shared" si="3"/>
        <v>34966752.760935158</v>
      </c>
      <c r="G34" s="442">
        <f t="shared" si="4"/>
        <v>7737448.3604784803</v>
      </c>
      <c r="H34" s="442">
        <f t="shared" si="5"/>
        <v>2051135.9502929149</v>
      </c>
      <c r="I34" s="442">
        <f t="shared" si="6"/>
        <v>4788154.7603123579</v>
      </c>
      <c r="J34" s="443">
        <f t="shared" si="7"/>
        <v>1080586.0978783052</v>
      </c>
      <c r="K34" s="663">
        <f t="shared" si="9"/>
        <v>50624077.929897219</v>
      </c>
      <c r="M34" s="542">
        <v>2041</v>
      </c>
      <c r="N34" s="561">
        <f t="shared" si="8"/>
        <v>12656019.482474305</v>
      </c>
      <c r="O34" s="576"/>
      <c r="P34" s="650">
        <v>2041</v>
      </c>
      <c r="Q34" s="605">
        <f t="shared" si="0"/>
        <v>12656019.482474305</v>
      </c>
      <c r="R34" s="651">
        <f t="shared" si="1"/>
        <v>2331861.1803513309</v>
      </c>
      <c r="S34" s="652">
        <f t="shared" si="2"/>
        <v>6044585.3895137953</v>
      </c>
    </row>
    <row r="35" spans="2:22" ht="15" customHeight="1" thickBot="1" x14ac:dyDescent="0.3">
      <c r="B35" s="858" t="s">
        <v>510</v>
      </c>
      <c r="C35" s="858"/>
      <c r="E35" s="859" t="s">
        <v>514</v>
      </c>
      <c r="F35" s="859"/>
      <c r="G35" s="859"/>
      <c r="H35" s="859"/>
      <c r="I35" s="859"/>
      <c r="J35" s="859"/>
      <c r="M35" s="667" t="s">
        <v>214</v>
      </c>
      <c r="N35" s="563">
        <f>SUM(N10:N34)</f>
        <v>201673119.35250881</v>
      </c>
      <c r="O35" s="576"/>
      <c r="P35" s="653" t="s">
        <v>214</v>
      </c>
      <c r="Q35" s="654">
        <f>SUM(Q6:Q34)</f>
        <v>201673119.35250881</v>
      </c>
      <c r="R35" s="654">
        <f t="shared" ref="R35:S35" si="10">SUM(R6:R34)</f>
        <v>71564974.462402537</v>
      </c>
      <c r="S35" s="655">
        <f t="shared" si="10"/>
        <v>125913513.46538076</v>
      </c>
      <c r="T35" s="560"/>
    </row>
    <row r="36" spans="2:22" s="560" customFormat="1" ht="15" customHeight="1" x14ac:dyDescent="0.25">
      <c r="B36" s="859"/>
      <c r="C36" s="859"/>
      <c r="E36" s="859"/>
      <c r="F36" s="859"/>
      <c r="G36" s="859"/>
      <c r="H36" s="859"/>
      <c r="I36" s="859"/>
      <c r="J36" s="859"/>
      <c r="L36" s="616"/>
      <c r="M36" s="983" t="s">
        <v>538</v>
      </c>
      <c r="N36" s="983"/>
      <c r="O36" s="576"/>
      <c r="P36" s="576"/>
      <c r="Q36" s="576"/>
      <c r="R36" s="408"/>
      <c r="S36" s="408"/>
      <c r="T36" s="408"/>
    </row>
    <row r="37" spans="2:22" ht="15" customHeight="1" x14ac:dyDescent="0.25">
      <c r="B37" s="859"/>
      <c r="C37" s="859"/>
      <c r="E37" s="543"/>
      <c r="F37" s="543"/>
      <c r="G37" s="543"/>
      <c r="H37" s="543"/>
      <c r="K37" s="545"/>
      <c r="L37" s="545"/>
      <c r="M37" s="984"/>
      <c r="N37" s="984"/>
      <c r="O37" s="576"/>
      <c r="P37" s="576"/>
      <c r="Q37" s="576"/>
      <c r="R37" s="607"/>
      <c r="S37" s="607"/>
      <c r="T37" s="607"/>
    </row>
    <row r="38" spans="2:22" s="607" customFormat="1" ht="15" customHeight="1" x14ac:dyDescent="0.25">
      <c r="B38" s="657"/>
      <c r="C38" s="657"/>
      <c r="E38" s="543"/>
      <c r="F38" s="543"/>
      <c r="G38" s="543"/>
      <c r="H38" s="543"/>
      <c r="K38" s="545"/>
      <c r="L38" s="545"/>
      <c r="M38" s="984"/>
      <c r="N38" s="984"/>
      <c r="O38" s="576"/>
      <c r="P38" s="576"/>
      <c r="Q38" s="576"/>
    </row>
    <row r="39" spans="2:22" s="607" customFormat="1" ht="15" customHeight="1" x14ac:dyDescent="0.25">
      <c r="B39" s="657"/>
      <c r="C39" s="657"/>
      <c r="E39" s="543"/>
      <c r="F39" s="543"/>
      <c r="G39" s="543"/>
      <c r="H39" s="543"/>
      <c r="K39" s="545"/>
      <c r="L39" s="545"/>
      <c r="M39" s="984"/>
      <c r="N39" s="984"/>
      <c r="O39" s="576"/>
      <c r="P39" s="576"/>
      <c r="Q39" s="576"/>
    </row>
    <row r="40" spans="2:22" s="607" customFormat="1" ht="15" customHeight="1" x14ac:dyDescent="0.3">
      <c r="B40" s="657"/>
      <c r="C40" s="657"/>
      <c r="E40" s="543"/>
      <c r="F40" s="543"/>
      <c r="G40" s="543"/>
      <c r="H40" s="543"/>
      <c r="K40" s="545"/>
      <c r="L40" s="545"/>
      <c r="M40" s="672"/>
      <c r="N40" s="672"/>
      <c r="O40" s="576"/>
      <c r="P40" s="576"/>
      <c r="Q40" s="576"/>
    </row>
    <row r="41" spans="2:22" s="607" customFormat="1" ht="15" customHeight="1" x14ac:dyDescent="0.3">
      <c r="B41" s="657"/>
      <c r="C41" s="657"/>
      <c r="E41" s="543"/>
      <c r="F41" s="543"/>
      <c r="G41" s="543"/>
      <c r="H41" s="543"/>
      <c r="K41" s="545"/>
      <c r="L41" s="545"/>
      <c r="O41" s="408"/>
      <c r="P41" s="408"/>
      <c r="Q41" s="408"/>
      <c r="R41" s="408"/>
      <c r="S41" s="408"/>
      <c r="T41" s="408"/>
    </row>
    <row r="42" spans="2:22" ht="15" customHeight="1" thickBot="1" x14ac:dyDescent="0.3">
      <c r="B42" s="656"/>
      <c r="C42" s="656"/>
      <c r="E42" s="860" t="s">
        <v>513</v>
      </c>
      <c r="F42" s="860"/>
      <c r="G42" s="860"/>
      <c r="H42" s="860"/>
      <c r="I42" s="860"/>
      <c r="J42" s="860"/>
      <c r="K42" s="860"/>
      <c r="L42" s="497"/>
      <c r="M42" s="902" t="s">
        <v>516</v>
      </c>
      <c r="N42" s="902"/>
      <c r="O42" s="902"/>
      <c r="P42" s="902"/>
      <c r="Q42" s="902"/>
      <c r="R42" s="902"/>
      <c r="S42" s="902"/>
      <c r="T42" s="902"/>
      <c r="U42" s="902"/>
    </row>
    <row r="43" spans="2:22" ht="15" customHeight="1" x14ac:dyDescent="0.25">
      <c r="E43" s="850" t="s">
        <v>412</v>
      </c>
      <c r="F43" s="853" t="s">
        <v>426</v>
      </c>
      <c r="G43" s="853" t="s">
        <v>413</v>
      </c>
      <c r="H43" s="853" t="s">
        <v>414</v>
      </c>
      <c r="I43" s="853" t="s">
        <v>415</v>
      </c>
      <c r="J43" s="853" t="s">
        <v>416</v>
      </c>
      <c r="K43" s="854" t="s">
        <v>417</v>
      </c>
      <c r="L43" s="619"/>
      <c r="M43" s="993" t="s">
        <v>422</v>
      </c>
      <c r="N43" s="994"/>
      <c r="O43" s="995"/>
      <c r="P43" s="967" t="s">
        <v>528</v>
      </c>
      <c r="Q43" s="853" t="s">
        <v>529</v>
      </c>
      <c r="R43" s="967" t="s">
        <v>46</v>
      </c>
      <c r="S43" s="967" t="s">
        <v>423</v>
      </c>
      <c r="T43" s="968" t="s">
        <v>127</v>
      </c>
      <c r="U43" s="856" t="s">
        <v>532</v>
      </c>
    </row>
    <row r="44" spans="2:22" ht="15" customHeight="1" thickBot="1" x14ac:dyDescent="0.3">
      <c r="E44" s="907"/>
      <c r="F44" s="908"/>
      <c r="G44" s="908"/>
      <c r="H44" s="908"/>
      <c r="I44" s="908"/>
      <c r="J44" s="908"/>
      <c r="K44" s="929"/>
      <c r="L44" s="619"/>
      <c r="M44" s="996"/>
      <c r="N44" s="997"/>
      <c r="O44" s="998"/>
      <c r="P44" s="999"/>
      <c r="Q44" s="928"/>
      <c r="R44" s="999"/>
      <c r="S44" s="999"/>
      <c r="T44" s="1000"/>
      <c r="U44" s="857"/>
      <c r="V44" s="607"/>
    </row>
    <row r="45" spans="2:22" ht="15" customHeight="1" x14ac:dyDescent="0.25">
      <c r="E45" s="907"/>
      <c r="F45" s="908"/>
      <c r="G45" s="908"/>
      <c r="H45" s="908"/>
      <c r="I45" s="908"/>
      <c r="J45" s="908"/>
      <c r="K45" s="929"/>
      <c r="L45" s="619"/>
      <c r="M45" s="1004" t="s">
        <v>521</v>
      </c>
      <c r="N45" s="1005"/>
      <c r="O45" s="1006"/>
      <c r="P45" s="410" t="s">
        <v>519</v>
      </c>
      <c r="Q45" s="410" t="s">
        <v>522</v>
      </c>
      <c r="R45" s="410" t="s">
        <v>424</v>
      </c>
      <c r="S45" s="665" t="s">
        <v>520</v>
      </c>
      <c r="T45" s="668" t="s">
        <v>531</v>
      </c>
      <c r="U45" s="671" t="s">
        <v>534</v>
      </c>
    </row>
    <row r="46" spans="2:22" ht="15" customHeight="1" x14ac:dyDescent="0.25">
      <c r="E46" s="907"/>
      <c r="F46" s="908"/>
      <c r="G46" s="908"/>
      <c r="H46" s="908"/>
      <c r="I46" s="908"/>
      <c r="J46" s="908"/>
      <c r="K46" s="929"/>
      <c r="L46" s="619"/>
      <c r="M46" s="990" t="s">
        <v>525</v>
      </c>
      <c r="N46" s="991"/>
      <c r="O46" s="992"/>
      <c r="P46" s="507">
        <v>0.7</v>
      </c>
      <c r="Q46" s="612" t="s">
        <v>523</v>
      </c>
      <c r="R46" s="612" t="s">
        <v>524</v>
      </c>
      <c r="S46" s="664" t="s">
        <v>526</v>
      </c>
      <c r="T46" s="669" t="s">
        <v>530</v>
      </c>
      <c r="U46" s="613" t="s">
        <v>533</v>
      </c>
    </row>
    <row r="47" spans="2:22" ht="15" customHeight="1" x14ac:dyDescent="0.25">
      <c r="E47" s="907"/>
      <c r="F47" s="908"/>
      <c r="G47" s="908"/>
      <c r="H47" s="908"/>
      <c r="I47" s="908"/>
      <c r="J47" s="908"/>
      <c r="K47" s="929"/>
      <c r="L47" s="619"/>
      <c r="M47" s="990" t="s">
        <v>525</v>
      </c>
      <c r="N47" s="991"/>
      <c r="O47" s="992"/>
      <c r="P47" s="507">
        <v>0.9</v>
      </c>
      <c r="Q47" s="612" t="s">
        <v>523</v>
      </c>
      <c r="R47" s="612" t="s">
        <v>524</v>
      </c>
      <c r="S47" s="664" t="s">
        <v>527</v>
      </c>
      <c r="T47" s="669" t="s">
        <v>530</v>
      </c>
      <c r="U47" s="613" t="s">
        <v>533</v>
      </c>
    </row>
    <row r="48" spans="2:22" ht="15" customHeight="1" thickBot="1" x14ac:dyDescent="0.3">
      <c r="E48" s="907"/>
      <c r="F48" s="908"/>
      <c r="G48" s="908"/>
      <c r="H48" s="908"/>
      <c r="I48" s="908"/>
      <c r="J48" s="908"/>
      <c r="K48" s="929"/>
      <c r="L48" s="619"/>
      <c r="M48" s="1001" t="s">
        <v>535</v>
      </c>
      <c r="N48" s="1002"/>
      <c r="O48" s="1003"/>
      <c r="P48" s="666">
        <v>0.8</v>
      </c>
      <c r="Q48" s="635" t="s">
        <v>424</v>
      </c>
      <c r="R48" s="635" t="s">
        <v>424</v>
      </c>
      <c r="S48" s="556" t="s">
        <v>537</v>
      </c>
      <c r="T48" s="670" t="s">
        <v>536</v>
      </c>
      <c r="U48" s="610" t="s">
        <v>533</v>
      </c>
    </row>
    <row r="49" spans="2:22" ht="15" customHeight="1" thickBot="1" x14ac:dyDescent="0.3">
      <c r="E49" s="907"/>
      <c r="F49" s="908"/>
      <c r="G49" s="908"/>
      <c r="H49" s="908"/>
      <c r="I49" s="908"/>
      <c r="J49" s="908"/>
      <c r="K49" s="929"/>
      <c r="L49" s="619"/>
      <c r="M49" s="987" t="s">
        <v>541</v>
      </c>
      <c r="N49" s="988"/>
      <c r="O49" s="989"/>
      <c r="P49" s="675">
        <v>0.75</v>
      </c>
    </row>
    <row r="50" spans="2:22" ht="15" customHeight="1" thickBot="1" x14ac:dyDescent="0.3">
      <c r="E50" s="907"/>
      <c r="F50" s="908"/>
      <c r="G50" s="908"/>
      <c r="H50" s="908"/>
      <c r="I50" s="908"/>
      <c r="J50" s="908"/>
      <c r="K50" s="929"/>
      <c r="L50" s="619"/>
      <c r="M50" s="987" t="s">
        <v>542</v>
      </c>
      <c r="N50" s="988"/>
      <c r="O50" s="989"/>
      <c r="P50" s="649">
        <f>1-P49</f>
        <v>0.25</v>
      </c>
    </row>
    <row r="51" spans="2:22" ht="15" customHeight="1" x14ac:dyDescent="0.25">
      <c r="E51" s="907"/>
      <c r="F51" s="908"/>
      <c r="G51" s="908"/>
      <c r="H51" s="908"/>
      <c r="I51" s="908"/>
      <c r="J51" s="908"/>
      <c r="K51" s="929"/>
      <c r="L51" s="619"/>
      <c r="M51" s="951" t="s">
        <v>543</v>
      </c>
      <c r="N51" s="951"/>
      <c r="O51" s="951"/>
      <c r="P51" s="951"/>
      <c r="Q51" s="951"/>
      <c r="R51" s="951"/>
      <c r="S51" s="951"/>
      <c r="T51" s="951"/>
      <c r="U51" s="951"/>
      <c r="V51" s="455"/>
    </row>
    <row r="52" spans="2:22" s="455" customFormat="1" ht="15" customHeight="1" thickBot="1" x14ac:dyDescent="0.3">
      <c r="B52" s="408"/>
      <c r="C52" s="408"/>
      <c r="E52" s="851"/>
      <c r="F52" s="928"/>
      <c r="G52" s="928"/>
      <c r="H52" s="928"/>
      <c r="I52" s="928"/>
      <c r="J52" s="928"/>
      <c r="K52" s="855"/>
      <c r="L52" s="619"/>
      <c r="M52" s="951"/>
      <c r="N52" s="951"/>
      <c r="O52" s="951"/>
      <c r="P52" s="951"/>
      <c r="Q52" s="951"/>
      <c r="R52" s="951"/>
      <c r="S52" s="951"/>
      <c r="T52" s="951"/>
      <c r="U52" s="951"/>
      <c r="V52" s="408"/>
    </row>
    <row r="53" spans="2:22" ht="15" customHeight="1" x14ac:dyDescent="0.3">
      <c r="B53" s="455"/>
      <c r="C53" s="455"/>
      <c r="E53" s="409" t="s">
        <v>409</v>
      </c>
      <c r="F53" s="559">
        <v>1.2431734294553845E-2</v>
      </c>
      <c r="G53" s="440">
        <v>9600000</v>
      </c>
      <c r="H53" s="440">
        <f>G53*(H71-1)</f>
        <v>895981.1161232309</v>
      </c>
      <c r="I53" s="440">
        <f>G58*I71</f>
        <v>137441.89510329496</v>
      </c>
      <c r="J53" s="440">
        <v>0</v>
      </c>
      <c r="K53" s="558">
        <f>SUM(G53:J53)</f>
        <v>10633423.011226526</v>
      </c>
      <c r="L53" s="619"/>
      <c r="M53" s="674"/>
      <c r="N53" s="674"/>
      <c r="O53" s="674"/>
      <c r="P53" s="674"/>
      <c r="Q53" s="674"/>
      <c r="R53" s="674"/>
      <c r="S53" s="674"/>
      <c r="T53" s="674"/>
      <c r="U53" s="674"/>
    </row>
    <row r="54" spans="2:22" ht="15" customHeight="1" x14ac:dyDescent="0.3">
      <c r="E54" s="413" t="s">
        <v>289</v>
      </c>
      <c r="F54" s="540">
        <v>5.1502899220294503E-2</v>
      </c>
      <c r="G54" s="407">
        <v>459100</v>
      </c>
      <c r="H54" s="407">
        <v>0</v>
      </c>
      <c r="I54" s="407">
        <f>$G$58*(I72-1)</f>
        <v>108857.17965241986</v>
      </c>
      <c r="J54" s="407">
        <v>0</v>
      </c>
      <c r="K54" s="548">
        <f>SUM(G54:J54)</f>
        <v>567957.17965241987</v>
      </c>
      <c r="L54" s="659"/>
      <c r="M54" s="673"/>
      <c r="N54" s="673"/>
      <c r="O54" s="673"/>
      <c r="P54" s="673"/>
      <c r="Q54" s="673"/>
      <c r="R54" s="673"/>
      <c r="S54" s="673"/>
      <c r="T54" s="673"/>
    </row>
    <row r="55" spans="2:22" ht="15" customHeight="1" x14ac:dyDescent="0.3">
      <c r="E55" s="413" t="s">
        <v>290</v>
      </c>
      <c r="F55" s="540">
        <v>3.7295202883661532E-2</v>
      </c>
      <c r="G55" s="407">
        <v>125000</v>
      </c>
      <c r="H55" s="407">
        <v>0</v>
      </c>
      <c r="I55" s="407">
        <f>$G$58*(I73-1)</f>
        <v>82917.469127659046</v>
      </c>
      <c r="J55" s="407">
        <v>0</v>
      </c>
      <c r="K55" s="548">
        <f>SUM(G55:J55)</f>
        <v>207917.46912765905</v>
      </c>
      <c r="L55" s="659"/>
    </row>
    <row r="56" spans="2:22" ht="15" customHeight="1" x14ac:dyDescent="0.3">
      <c r="E56" s="413" t="s">
        <v>291</v>
      </c>
      <c r="F56" s="540">
        <v>0.1367490772400923</v>
      </c>
      <c r="G56" s="407">
        <v>63900</v>
      </c>
      <c r="H56" s="407">
        <v>0</v>
      </c>
      <c r="I56" s="407">
        <f>$G$58*(I74-1)</f>
        <v>68471.131768608815</v>
      </c>
      <c r="J56" s="407">
        <v>0</v>
      </c>
      <c r="K56" s="548">
        <f>SUM(G56:J56)</f>
        <v>132371.13176860882</v>
      </c>
      <c r="L56" s="659"/>
    </row>
    <row r="57" spans="2:22" ht="15" customHeight="1" x14ac:dyDescent="0.3">
      <c r="E57" s="413" t="s">
        <v>410</v>
      </c>
      <c r="F57" s="540">
        <v>0.62336267676977142</v>
      </c>
      <c r="G57" s="407">
        <v>4252</v>
      </c>
      <c r="H57" s="407">
        <v>0</v>
      </c>
      <c r="I57" s="407">
        <v>0</v>
      </c>
      <c r="J57" s="407">
        <f>G57*(J75-1)</f>
        <v>2301.4212895568689</v>
      </c>
      <c r="K57" s="548">
        <f>SUM(G57:J57)</f>
        <v>6553.4212895568689</v>
      </c>
      <c r="L57" s="659"/>
    </row>
    <row r="58" spans="2:22" ht="15" customHeight="1" x14ac:dyDescent="0.25">
      <c r="E58" s="985" t="s">
        <v>418</v>
      </c>
      <c r="F58" s="979" t="s">
        <v>392</v>
      </c>
      <c r="G58" s="981">
        <v>174000</v>
      </c>
      <c r="H58" s="979" t="s">
        <v>392</v>
      </c>
      <c r="I58" s="979" t="s">
        <v>392</v>
      </c>
      <c r="J58" s="979" t="s">
        <v>392</v>
      </c>
      <c r="K58" s="979" t="s">
        <v>392</v>
      </c>
      <c r="L58" s="659"/>
    </row>
    <row r="59" spans="2:22" s="455" customFormat="1" ht="15" customHeight="1" thickBot="1" x14ac:dyDescent="0.3">
      <c r="B59" s="408"/>
      <c r="C59" s="408"/>
      <c r="E59" s="986"/>
      <c r="F59" s="980"/>
      <c r="G59" s="982"/>
      <c r="H59" s="980"/>
      <c r="I59" s="980"/>
      <c r="J59" s="980"/>
      <c r="K59" s="980"/>
      <c r="L59" s="660"/>
      <c r="M59" s="408"/>
      <c r="N59" s="408"/>
      <c r="O59" s="408"/>
      <c r="P59" s="408"/>
      <c r="Q59" s="408"/>
      <c r="R59" s="408"/>
      <c r="S59" s="408"/>
      <c r="T59" s="408"/>
      <c r="U59" s="408"/>
    </row>
    <row r="60" spans="2:22" ht="15" customHeight="1" x14ac:dyDescent="0.3">
      <c r="B60" s="455"/>
      <c r="C60" s="455"/>
      <c r="E60" s="630" t="s">
        <v>518</v>
      </c>
      <c r="F60" s="562"/>
      <c r="G60" s="562"/>
      <c r="H60" s="562"/>
      <c r="I60" s="562"/>
      <c r="J60" s="562"/>
      <c r="K60" s="562"/>
      <c r="L60" s="660"/>
      <c r="M60" s="455"/>
      <c r="N60" s="455"/>
      <c r="S60" s="536"/>
      <c r="U60" s="455"/>
    </row>
    <row r="61" spans="2:22" ht="15" customHeight="1" x14ac:dyDescent="0.3">
      <c r="J61" s="455"/>
      <c r="K61" s="455"/>
      <c r="L61" s="606"/>
    </row>
    <row r="62" spans="2:22" ht="15" customHeight="1" x14ac:dyDescent="0.3">
      <c r="J62" s="455"/>
      <c r="K62" s="455"/>
      <c r="L62" s="617"/>
      <c r="M62" s="455"/>
    </row>
    <row r="63" spans="2:22" ht="15" customHeight="1" x14ac:dyDescent="0.25">
      <c r="H63" s="848" t="s">
        <v>512</v>
      </c>
      <c r="I63" s="848"/>
      <c r="J63" s="848"/>
      <c r="K63" s="455"/>
      <c r="L63" s="617"/>
      <c r="M63" s="455"/>
    </row>
    <row r="64" spans="2:22" s="455" customFormat="1" ht="15" customHeight="1" thickBot="1" x14ac:dyDescent="0.3">
      <c r="H64" s="862"/>
      <c r="I64" s="862"/>
      <c r="J64" s="862"/>
      <c r="L64" s="617"/>
      <c r="N64" s="408"/>
      <c r="U64" s="408"/>
    </row>
    <row r="65" spans="6:21" s="455" customFormat="1" ht="15" customHeight="1" x14ac:dyDescent="0.25">
      <c r="H65" s="922" t="s">
        <v>419</v>
      </c>
      <c r="I65" s="969" t="s">
        <v>420</v>
      </c>
      <c r="J65" s="971" t="s">
        <v>421</v>
      </c>
      <c r="L65" s="617"/>
    </row>
    <row r="66" spans="6:21" s="455" customFormat="1" ht="15" customHeight="1" x14ac:dyDescent="0.25">
      <c r="H66" s="923"/>
      <c r="I66" s="970"/>
      <c r="J66" s="972"/>
      <c r="L66" s="617"/>
    </row>
    <row r="67" spans="6:21" s="455" customFormat="1" ht="15" customHeight="1" x14ac:dyDescent="0.25">
      <c r="H67" s="923"/>
      <c r="I67" s="970"/>
      <c r="J67" s="972"/>
      <c r="L67" s="617"/>
    </row>
    <row r="68" spans="6:21" s="455" customFormat="1" ht="15" customHeight="1" x14ac:dyDescent="0.25">
      <c r="H68" s="923"/>
      <c r="I68" s="970"/>
      <c r="J68" s="972"/>
      <c r="L68" s="617"/>
    </row>
    <row r="69" spans="6:21" s="455" customFormat="1" ht="15" customHeight="1" x14ac:dyDescent="0.25">
      <c r="H69" s="923"/>
      <c r="I69" s="970"/>
      <c r="J69" s="972"/>
      <c r="L69" s="617"/>
    </row>
    <row r="70" spans="6:21" ht="15" customHeight="1" thickBot="1" x14ac:dyDescent="0.3">
      <c r="H70" s="930"/>
      <c r="I70" s="921"/>
      <c r="J70" s="919"/>
      <c r="K70" s="455"/>
      <c r="L70" s="617"/>
      <c r="M70" s="455"/>
      <c r="N70" s="455"/>
      <c r="U70" s="455"/>
    </row>
    <row r="71" spans="6:21" ht="15" customHeight="1" x14ac:dyDescent="0.3">
      <c r="H71" s="549">
        <v>1.0933313662628366</v>
      </c>
      <c r="I71" s="550">
        <v>0.78989594886951131</v>
      </c>
      <c r="J71" s="551">
        <v>0</v>
      </c>
      <c r="L71" s="617"/>
    </row>
    <row r="72" spans="6:21" ht="15" customHeight="1" x14ac:dyDescent="0.3">
      <c r="H72" s="552">
        <v>0</v>
      </c>
      <c r="I72" s="553">
        <v>1.6256159750139072</v>
      </c>
      <c r="J72" s="554">
        <v>0</v>
      </c>
    </row>
    <row r="73" spans="6:21" ht="15" customHeight="1" x14ac:dyDescent="0.25">
      <c r="H73" s="552">
        <v>0</v>
      </c>
      <c r="I73" s="553">
        <v>1.4765371788945922</v>
      </c>
      <c r="J73" s="554">
        <v>0</v>
      </c>
      <c r="S73" s="536"/>
    </row>
    <row r="74" spans="6:21" ht="15" customHeight="1" x14ac:dyDescent="0.25">
      <c r="H74" s="552">
        <v>0</v>
      </c>
      <c r="I74" s="553">
        <v>1.3935122515437288</v>
      </c>
      <c r="J74" s="554">
        <v>0</v>
      </c>
      <c r="S74" s="536"/>
    </row>
    <row r="75" spans="6:21" ht="15" customHeight="1" thickBot="1" x14ac:dyDescent="0.3">
      <c r="H75" s="555">
        <v>0</v>
      </c>
      <c r="I75" s="556">
        <v>0</v>
      </c>
      <c r="J75" s="557">
        <v>1.5412561828685016</v>
      </c>
    </row>
    <row r="76" spans="6:21" ht="15" customHeight="1" x14ac:dyDescent="0.25">
      <c r="H76" s="948" t="s">
        <v>425</v>
      </c>
      <c r="I76" s="948"/>
      <c r="J76" s="948"/>
    </row>
    <row r="77" spans="6:21" ht="15" customHeight="1" x14ac:dyDescent="0.25">
      <c r="F77" s="544"/>
      <c r="H77" s="951"/>
      <c r="I77" s="951"/>
      <c r="J77" s="951"/>
    </row>
  </sheetData>
  <mergeCells count="55">
    <mergeCell ref="T43:T44"/>
    <mergeCell ref="U43:U44"/>
    <mergeCell ref="M46:O46"/>
    <mergeCell ref="M48:O48"/>
    <mergeCell ref="M45:O45"/>
    <mergeCell ref="R43:R44"/>
    <mergeCell ref="S43:S44"/>
    <mergeCell ref="E42:K42"/>
    <mergeCell ref="B35:C37"/>
    <mergeCell ref="E35:J36"/>
    <mergeCell ref="M36:N39"/>
    <mergeCell ref="H63:J64"/>
    <mergeCell ref="E58:E59"/>
    <mergeCell ref="E43:E52"/>
    <mergeCell ref="J43:J52"/>
    <mergeCell ref="K43:K52"/>
    <mergeCell ref="M50:O50"/>
    <mergeCell ref="M51:U52"/>
    <mergeCell ref="M47:O47"/>
    <mergeCell ref="M43:O44"/>
    <mergeCell ref="P43:P44"/>
    <mergeCell ref="Q43:Q44"/>
    <mergeCell ref="M49:O49"/>
    <mergeCell ref="H76:J77"/>
    <mergeCell ref="H65:H70"/>
    <mergeCell ref="I65:I70"/>
    <mergeCell ref="J65:J70"/>
    <mergeCell ref="K4:K5"/>
    <mergeCell ref="F6:K14"/>
    <mergeCell ref="F58:F59"/>
    <mergeCell ref="G58:G59"/>
    <mergeCell ref="H58:H59"/>
    <mergeCell ref="G43:G52"/>
    <mergeCell ref="H43:H52"/>
    <mergeCell ref="F43:F52"/>
    <mergeCell ref="I58:I59"/>
    <mergeCell ref="J58:J59"/>
    <mergeCell ref="K58:K59"/>
    <mergeCell ref="I43:I52"/>
    <mergeCell ref="C6:C14"/>
    <mergeCell ref="M42:U42"/>
    <mergeCell ref="P2:S3"/>
    <mergeCell ref="P4:P5"/>
    <mergeCell ref="Q4:Q5"/>
    <mergeCell ref="R4:R5"/>
    <mergeCell ref="S4:S5"/>
    <mergeCell ref="M2:N3"/>
    <mergeCell ref="M4:M5"/>
    <mergeCell ref="N4:N5"/>
    <mergeCell ref="B2:C3"/>
    <mergeCell ref="E2:J3"/>
    <mergeCell ref="B4:B5"/>
    <mergeCell ref="C4:C5"/>
    <mergeCell ref="E4:E5"/>
    <mergeCell ref="F4:J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1:AE87"/>
  <sheetViews>
    <sheetView workbookViewId="0">
      <selection activeCell="X18" sqref="X18"/>
    </sheetView>
  </sheetViews>
  <sheetFormatPr defaultColWidth="9.140625" defaultRowHeight="15" x14ac:dyDescent="0.25"/>
  <cols>
    <col min="1" max="1" width="3.7109375" style="572" customWidth="1"/>
    <col min="2" max="4" width="15.7109375" style="607" customWidth="1"/>
    <col min="5" max="5" width="15.7109375" style="575" customWidth="1"/>
    <col min="6" max="23" width="15.7109375" style="572" customWidth="1"/>
    <col min="24" max="24" width="15.7109375" style="607" customWidth="1"/>
    <col min="25" max="31" width="15.7109375" style="572" customWidth="1"/>
    <col min="32" max="16384" width="9.140625" style="572"/>
  </cols>
  <sheetData>
    <row r="1" spans="2:31" ht="15" customHeight="1" x14ac:dyDescent="0.25"/>
    <row r="2" spans="2:31" s="607" customFormat="1" ht="15" customHeight="1" x14ac:dyDescent="0.25">
      <c r="B2" s="947" t="s">
        <v>485</v>
      </c>
      <c r="C2" s="947"/>
      <c r="D2" s="947"/>
      <c r="E2" s="616"/>
      <c r="F2" s="848" t="s">
        <v>486</v>
      </c>
      <c r="G2" s="848"/>
      <c r="H2" s="848"/>
      <c r="J2" s="848" t="s">
        <v>493</v>
      </c>
      <c r="K2" s="848"/>
      <c r="L2" s="848"/>
      <c r="M2" s="848"/>
      <c r="O2" s="848" t="s">
        <v>494</v>
      </c>
      <c r="P2" s="848"/>
      <c r="Q2" s="848"/>
      <c r="R2" s="848"/>
      <c r="T2" s="848" t="s">
        <v>495</v>
      </c>
      <c r="U2" s="848"/>
      <c r="V2" s="848"/>
      <c r="W2" s="848"/>
      <c r="X2" s="608"/>
      <c r="Y2" s="1027" t="s">
        <v>506</v>
      </c>
      <c r="Z2" s="1027"/>
      <c r="AB2" s="861" t="s">
        <v>540</v>
      </c>
      <c r="AC2" s="861"/>
      <c r="AD2" s="861"/>
      <c r="AE2" s="861"/>
    </row>
    <row r="3" spans="2:31" ht="15.75" thickBot="1" x14ac:dyDescent="0.3">
      <c r="B3" s="860"/>
      <c r="C3" s="860"/>
      <c r="D3" s="860"/>
      <c r="F3" s="862"/>
      <c r="G3" s="862"/>
      <c r="H3" s="862"/>
      <c r="J3" s="862"/>
      <c r="K3" s="862"/>
      <c r="L3" s="862"/>
      <c r="M3" s="862"/>
      <c r="O3" s="862"/>
      <c r="P3" s="862"/>
      <c r="Q3" s="862"/>
      <c r="R3" s="862"/>
      <c r="T3" s="848"/>
      <c r="U3" s="848"/>
      <c r="V3" s="848"/>
      <c r="W3" s="848"/>
      <c r="X3" s="608"/>
      <c r="Y3" s="862"/>
      <c r="Z3" s="862"/>
      <c r="AB3" s="947"/>
      <c r="AC3" s="947"/>
      <c r="AD3" s="947"/>
      <c r="AE3" s="947"/>
    </row>
    <row r="4" spans="2:31" ht="15" customHeight="1" x14ac:dyDescent="0.25">
      <c r="B4" s="850" t="s">
        <v>21</v>
      </c>
      <c r="C4" s="853" t="s">
        <v>456</v>
      </c>
      <c r="D4" s="854" t="s">
        <v>457</v>
      </c>
      <c r="E4" s="573"/>
      <c r="F4" s="850" t="s">
        <v>21</v>
      </c>
      <c r="G4" s="853" t="s">
        <v>462</v>
      </c>
      <c r="H4" s="854" t="s">
        <v>463</v>
      </c>
      <c r="I4" s="575"/>
      <c r="J4" s="850" t="s">
        <v>21</v>
      </c>
      <c r="K4" s="853" t="s">
        <v>489</v>
      </c>
      <c r="L4" s="853" t="s">
        <v>490</v>
      </c>
      <c r="M4" s="1019" t="s">
        <v>461</v>
      </c>
      <c r="N4" s="575"/>
      <c r="O4" s="850" t="s">
        <v>21</v>
      </c>
      <c r="P4" s="853" t="s">
        <v>464</v>
      </c>
      <c r="Q4" s="853" t="s">
        <v>465</v>
      </c>
      <c r="R4" s="1019" t="s">
        <v>461</v>
      </c>
      <c r="S4" s="575"/>
      <c r="T4" s="850" t="s">
        <v>21</v>
      </c>
      <c r="U4" s="853" t="s">
        <v>456</v>
      </c>
      <c r="V4" s="853" t="s">
        <v>457</v>
      </c>
      <c r="W4" s="1019" t="s">
        <v>214</v>
      </c>
      <c r="X4" s="644"/>
      <c r="Y4" s="850" t="s">
        <v>21</v>
      </c>
      <c r="Z4" s="1016" t="s">
        <v>502</v>
      </c>
      <c r="AA4" s="1007"/>
      <c r="AB4" s="1008" t="s">
        <v>21</v>
      </c>
      <c r="AC4" s="1010" t="s">
        <v>507</v>
      </c>
      <c r="AD4" s="1010" t="s">
        <v>508</v>
      </c>
      <c r="AE4" s="1012" t="s">
        <v>509</v>
      </c>
    </row>
    <row r="5" spans="2:31" s="607" customFormat="1" ht="15" customHeight="1" x14ac:dyDescent="0.25">
      <c r="B5" s="923"/>
      <c r="C5" s="970"/>
      <c r="D5" s="972"/>
      <c r="E5" s="619"/>
      <c r="F5" s="923"/>
      <c r="G5" s="970"/>
      <c r="H5" s="972"/>
      <c r="I5" s="616"/>
      <c r="J5" s="923"/>
      <c r="K5" s="970"/>
      <c r="L5" s="970"/>
      <c r="M5" s="1020"/>
      <c r="N5" s="616"/>
      <c r="O5" s="923"/>
      <c r="P5" s="970"/>
      <c r="Q5" s="970"/>
      <c r="R5" s="1020"/>
      <c r="S5" s="616"/>
      <c r="T5" s="907"/>
      <c r="U5" s="908"/>
      <c r="V5" s="908"/>
      <c r="W5" s="1022"/>
      <c r="X5" s="644"/>
      <c r="Y5" s="907"/>
      <c r="Z5" s="1017"/>
      <c r="AA5" s="1007"/>
      <c r="AB5" s="1009"/>
      <c r="AC5" s="1011"/>
      <c r="AD5" s="1011"/>
      <c r="AE5" s="1013"/>
    </row>
    <row r="6" spans="2:31" s="574" customFormat="1" ht="15.75" thickBot="1" x14ac:dyDescent="0.3">
      <c r="B6" s="851"/>
      <c r="C6" s="928"/>
      <c r="D6" s="855"/>
      <c r="E6" s="573"/>
      <c r="F6" s="851"/>
      <c r="G6" s="928"/>
      <c r="H6" s="855"/>
      <c r="I6" s="575"/>
      <c r="J6" s="851"/>
      <c r="K6" s="928"/>
      <c r="L6" s="928"/>
      <c r="M6" s="1021"/>
      <c r="N6" s="575"/>
      <c r="O6" s="851"/>
      <c r="P6" s="928"/>
      <c r="Q6" s="928"/>
      <c r="R6" s="1021"/>
      <c r="S6" s="575"/>
      <c r="T6" s="851"/>
      <c r="U6" s="928"/>
      <c r="V6" s="928"/>
      <c r="W6" s="1021"/>
      <c r="X6" s="644"/>
      <c r="Y6" s="851"/>
      <c r="Z6" s="1018"/>
      <c r="AA6" s="1007"/>
      <c r="AB6" s="1009"/>
      <c r="AC6" s="1011"/>
      <c r="AD6" s="1011"/>
      <c r="AE6" s="1013"/>
    </row>
    <row r="7" spans="2:31" ht="15" customHeight="1" x14ac:dyDescent="0.25">
      <c r="B7" s="409">
        <v>2013</v>
      </c>
      <c r="C7" s="593">
        <f>VMT!Q6</f>
        <v>225780</v>
      </c>
      <c r="D7" s="594">
        <f>VMT!W6</f>
        <v>75370</v>
      </c>
      <c r="E7" s="597"/>
      <c r="F7" s="409">
        <v>2013</v>
      </c>
      <c r="G7" s="593" t="s">
        <v>392</v>
      </c>
      <c r="H7" s="594" t="s">
        <v>392</v>
      </c>
      <c r="I7" s="597"/>
      <c r="J7" s="426">
        <v>2013</v>
      </c>
      <c r="K7" s="636" t="s">
        <v>392</v>
      </c>
      <c r="L7" s="636" t="s">
        <v>392</v>
      </c>
      <c r="M7" s="637" t="s">
        <v>392</v>
      </c>
      <c r="N7" s="597"/>
      <c r="O7" s="409">
        <v>2013</v>
      </c>
      <c r="P7" s="593" t="s">
        <v>392</v>
      </c>
      <c r="Q7" s="593" t="s">
        <v>392</v>
      </c>
      <c r="R7" s="594" t="s">
        <v>392</v>
      </c>
      <c r="S7" s="597"/>
      <c r="T7" s="409">
        <v>2013</v>
      </c>
      <c r="U7" s="593" t="s">
        <v>392</v>
      </c>
      <c r="V7" s="593" t="s">
        <v>392</v>
      </c>
      <c r="W7" s="604">
        <v>0</v>
      </c>
      <c r="X7" s="645"/>
      <c r="Y7" s="409">
        <v>2013</v>
      </c>
      <c r="Z7" s="643">
        <f t="shared" ref="Z7:Z35" si="0">SUM(W7,W52)</f>
        <v>0</v>
      </c>
      <c r="AB7" s="413">
        <v>2013</v>
      </c>
      <c r="AC7" s="605">
        <f t="shared" ref="AC7:AC35" si="1">SUM(Z7,Z52)</f>
        <v>0</v>
      </c>
      <c r="AD7" s="605">
        <v>0</v>
      </c>
      <c r="AE7" s="641">
        <v>0</v>
      </c>
    </row>
    <row r="8" spans="2:31" x14ac:dyDescent="0.25">
      <c r="B8" s="413">
        <v>2014</v>
      </c>
      <c r="C8" s="593">
        <f>VMT!Q7</f>
        <v>234627.78273924495</v>
      </c>
      <c r="D8" s="594">
        <f>VMT!W7</f>
        <v>78372.217260755046</v>
      </c>
      <c r="E8" s="597"/>
      <c r="F8" s="413">
        <v>2014</v>
      </c>
      <c r="G8" s="593" t="s">
        <v>392</v>
      </c>
      <c r="H8" s="594" t="s">
        <v>392</v>
      </c>
      <c r="I8" s="597"/>
      <c r="J8" s="413">
        <v>2014</v>
      </c>
      <c r="K8" s="593" t="s">
        <v>392</v>
      </c>
      <c r="L8" s="593" t="s">
        <v>392</v>
      </c>
      <c r="M8" s="594" t="s">
        <v>392</v>
      </c>
      <c r="N8" s="597"/>
      <c r="O8" s="413">
        <v>2014</v>
      </c>
      <c r="P8" s="593" t="s">
        <v>392</v>
      </c>
      <c r="Q8" s="593" t="s">
        <v>392</v>
      </c>
      <c r="R8" s="594" t="s">
        <v>392</v>
      </c>
      <c r="S8" s="597"/>
      <c r="T8" s="413">
        <v>2014</v>
      </c>
      <c r="U8" s="569" t="s">
        <v>392</v>
      </c>
      <c r="V8" s="569" t="s">
        <v>392</v>
      </c>
      <c r="W8" s="641">
        <v>0</v>
      </c>
      <c r="X8" s="645"/>
      <c r="Y8" s="413">
        <v>2014</v>
      </c>
      <c r="Z8" s="643">
        <f t="shared" si="0"/>
        <v>0</v>
      </c>
      <c r="AB8" s="413">
        <v>2014</v>
      </c>
      <c r="AC8" s="605">
        <f t="shared" si="1"/>
        <v>0</v>
      </c>
      <c r="AD8" s="605">
        <v>0</v>
      </c>
      <c r="AE8" s="641">
        <v>0</v>
      </c>
    </row>
    <row r="9" spans="2:31" ht="15" customHeight="1" x14ac:dyDescent="0.25">
      <c r="B9" s="413">
        <v>2015</v>
      </c>
      <c r="C9" s="593">
        <f>VMT!Q8</f>
        <v>243475.56547848991</v>
      </c>
      <c r="D9" s="594">
        <f>VMT!W8</f>
        <v>81374.434521510091</v>
      </c>
      <c r="E9" s="597"/>
      <c r="F9" s="413">
        <v>2015</v>
      </c>
      <c r="G9" s="593" t="s">
        <v>392</v>
      </c>
      <c r="H9" s="594" t="s">
        <v>392</v>
      </c>
      <c r="I9" s="597"/>
      <c r="J9" s="413">
        <v>2015</v>
      </c>
      <c r="K9" s="593" t="s">
        <v>392</v>
      </c>
      <c r="L9" s="593" t="s">
        <v>392</v>
      </c>
      <c r="M9" s="594" t="s">
        <v>392</v>
      </c>
      <c r="N9" s="597"/>
      <c r="O9" s="413">
        <v>2015</v>
      </c>
      <c r="P9" s="593" t="s">
        <v>392</v>
      </c>
      <c r="Q9" s="593" t="s">
        <v>392</v>
      </c>
      <c r="R9" s="594" t="s">
        <v>392</v>
      </c>
      <c r="S9" s="597"/>
      <c r="T9" s="413">
        <v>2015</v>
      </c>
      <c r="U9" s="569" t="s">
        <v>392</v>
      </c>
      <c r="V9" s="569" t="s">
        <v>392</v>
      </c>
      <c r="W9" s="641">
        <v>0</v>
      </c>
      <c r="X9" s="645"/>
      <c r="Y9" s="413">
        <v>2015</v>
      </c>
      <c r="Z9" s="643">
        <f t="shared" si="0"/>
        <v>0</v>
      </c>
      <c r="AB9" s="413">
        <v>2015</v>
      </c>
      <c r="AC9" s="605">
        <f t="shared" si="1"/>
        <v>0</v>
      </c>
      <c r="AD9" s="605">
        <v>0</v>
      </c>
      <c r="AE9" s="641">
        <v>0</v>
      </c>
    </row>
    <row r="10" spans="2:31" x14ac:dyDescent="0.25">
      <c r="B10" s="413">
        <v>2016</v>
      </c>
      <c r="C10" s="593">
        <f>VMT!Q9</f>
        <v>252323.34821773486</v>
      </c>
      <c r="D10" s="594">
        <f>VMT!W9</f>
        <v>84376.651782265151</v>
      </c>
      <c r="E10" s="597"/>
      <c r="F10" s="413">
        <v>2016</v>
      </c>
      <c r="G10" s="593" t="s">
        <v>392</v>
      </c>
      <c r="H10" s="594" t="s">
        <v>392</v>
      </c>
      <c r="I10" s="597"/>
      <c r="J10" s="413">
        <v>2016</v>
      </c>
      <c r="K10" s="593" t="s">
        <v>392</v>
      </c>
      <c r="L10" s="593" t="s">
        <v>392</v>
      </c>
      <c r="M10" s="594" t="s">
        <v>392</v>
      </c>
      <c r="N10" s="597"/>
      <c r="O10" s="413">
        <v>2016</v>
      </c>
      <c r="P10" s="593" t="s">
        <v>392</v>
      </c>
      <c r="Q10" s="593" t="s">
        <v>392</v>
      </c>
      <c r="R10" s="594" t="s">
        <v>392</v>
      </c>
      <c r="S10" s="597"/>
      <c r="T10" s="413">
        <v>2016</v>
      </c>
      <c r="U10" s="569" t="s">
        <v>392</v>
      </c>
      <c r="V10" s="569" t="s">
        <v>392</v>
      </c>
      <c r="W10" s="641">
        <v>0</v>
      </c>
      <c r="X10" s="645"/>
      <c r="Y10" s="413">
        <v>2016</v>
      </c>
      <c r="Z10" s="643">
        <f t="shared" si="0"/>
        <v>0</v>
      </c>
      <c r="AB10" s="413">
        <v>2016</v>
      </c>
      <c r="AC10" s="605">
        <f t="shared" si="1"/>
        <v>0</v>
      </c>
      <c r="AD10" s="605">
        <f>AC10/1.07^(AB10-2016)</f>
        <v>0</v>
      </c>
      <c r="AE10" s="641">
        <f>AC10/1.03^(AB10-2016)</f>
        <v>0</v>
      </c>
    </row>
    <row r="11" spans="2:31" ht="15" customHeight="1" x14ac:dyDescent="0.25">
      <c r="B11" s="413">
        <v>2017</v>
      </c>
      <c r="C11" s="593">
        <f>VMT!Q10</f>
        <v>261171.13095697982</v>
      </c>
      <c r="D11" s="594">
        <f>VMT!W10</f>
        <v>87378.869043020197</v>
      </c>
      <c r="E11" s="597"/>
      <c r="F11" s="413">
        <v>2017</v>
      </c>
      <c r="G11" s="593" t="s">
        <v>392</v>
      </c>
      <c r="H11" s="594" t="s">
        <v>392</v>
      </c>
      <c r="I11" s="597"/>
      <c r="J11" s="413">
        <v>2017</v>
      </c>
      <c r="K11" s="593" t="s">
        <v>392</v>
      </c>
      <c r="L11" s="593" t="s">
        <v>392</v>
      </c>
      <c r="M11" s="594" t="s">
        <v>392</v>
      </c>
      <c r="N11" s="597"/>
      <c r="O11" s="413">
        <v>2017</v>
      </c>
      <c r="P11" s="593" t="s">
        <v>392</v>
      </c>
      <c r="Q11" s="593" t="s">
        <v>392</v>
      </c>
      <c r="R11" s="594" t="s">
        <v>392</v>
      </c>
      <c r="S11" s="597"/>
      <c r="T11" s="413">
        <v>2017</v>
      </c>
      <c r="U11" s="569" t="s">
        <v>392</v>
      </c>
      <c r="V11" s="569" t="s">
        <v>392</v>
      </c>
      <c r="W11" s="641">
        <v>0</v>
      </c>
      <c r="X11" s="645"/>
      <c r="Y11" s="413">
        <v>2017</v>
      </c>
      <c r="Z11" s="643">
        <f t="shared" si="0"/>
        <v>0</v>
      </c>
      <c r="AB11" s="413">
        <v>2017</v>
      </c>
      <c r="AC11" s="605">
        <f t="shared" si="1"/>
        <v>0</v>
      </c>
      <c r="AD11" s="605">
        <f t="shared" ref="AD11:AD35" si="2">AC11/1.07^(AB11-2016)</f>
        <v>0</v>
      </c>
      <c r="AE11" s="641">
        <f t="shared" ref="AE11:AE35" si="3">AC11/1.03^(AB11-2016)</f>
        <v>0</v>
      </c>
    </row>
    <row r="12" spans="2:31" x14ac:dyDescent="0.25">
      <c r="B12" s="413">
        <v>2018</v>
      </c>
      <c r="C12" s="593">
        <f>VMT!Q11</f>
        <v>270018.91369622474</v>
      </c>
      <c r="D12" s="594">
        <f>VMT!W11</f>
        <v>90381.086303775242</v>
      </c>
      <c r="E12" s="597"/>
      <c r="F12" s="413">
        <v>2018</v>
      </c>
      <c r="G12" s="593" t="s">
        <v>392</v>
      </c>
      <c r="H12" s="594" t="s">
        <v>392</v>
      </c>
      <c r="I12" s="597"/>
      <c r="J12" s="413">
        <v>2018</v>
      </c>
      <c r="K12" s="593" t="s">
        <v>392</v>
      </c>
      <c r="L12" s="593" t="s">
        <v>392</v>
      </c>
      <c r="M12" s="594" t="s">
        <v>392</v>
      </c>
      <c r="N12" s="597"/>
      <c r="O12" s="413">
        <v>2018</v>
      </c>
      <c r="P12" s="593" t="s">
        <v>392</v>
      </c>
      <c r="Q12" s="593" t="s">
        <v>392</v>
      </c>
      <c r="R12" s="594" t="s">
        <v>392</v>
      </c>
      <c r="S12" s="597"/>
      <c r="T12" s="413">
        <v>2018</v>
      </c>
      <c r="U12" s="569" t="s">
        <v>392</v>
      </c>
      <c r="V12" s="569" t="s">
        <v>392</v>
      </c>
      <c r="W12" s="641">
        <v>0</v>
      </c>
      <c r="X12" s="645"/>
      <c r="Y12" s="413">
        <v>2018</v>
      </c>
      <c r="Z12" s="643">
        <f t="shared" si="0"/>
        <v>0</v>
      </c>
      <c r="AB12" s="413">
        <v>2018</v>
      </c>
      <c r="AC12" s="605">
        <f t="shared" si="1"/>
        <v>0</v>
      </c>
      <c r="AD12" s="605">
        <f t="shared" si="2"/>
        <v>0</v>
      </c>
      <c r="AE12" s="641">
        <f t="shared" si="3"/>
        <v>0</v>
      </c>
    </row>
    <row r="13" spans="2:31" x14ac:dyDescent="0.25">
      <c r="B13" s="413">
        <v>2019</v>
      </c>
      <c r="C13" s="593">
        <f>VMT!Q12</f>
        <v>282095.70295434591</v>
      </c>
      <c r="D13" s="594">
        <f>VMT!W12</f>
        <v>94429.297045654093</v>
      </c>
      <c r="E13" s="597"/>
      <c r="F13" s="413">
        <v>2019</v>
      </c>
      <c r="G13" s="569">
        <f>C13*365</f>
        <v>102964931.57833625</v>
      </c>
      <c r="H13" s="570">
        <f>D13*365</f>
        <v>34466693.421663746</v>
      </c>
      <c r="I13" s="598"/>
      <c r="J13" s="413">
        <v>2019</v>
      </c>
      <c r="K13" s="569">
        <f>G13/$K$41*$K$44</f>
        <v>2044589.3556269626</v>
      </c>
      <c r="L13" s="569">
        <f>G13/$L$41*$K$44</f>
        <v>2385354.2482314566</v>
      </c>
      <c r="M13" s="570">
        <f t="shared" ref="M13:M15" si="4">K13-L13</f>
        <v>-340764.892604494</v>
      </c>
      <c r="N13" s="598"/>
      <c r="O13" s="413">
        <v>2019</v>
      </c>
      <c r="P13" s="569">
        <f>H13/$K$41*$L$44</f>
        <v>492381.33459519636</v>
      </c>
      <c r="Q13" s="569">
        <f>H13/$L$41*$L$44</f>
        <v>574444.89036106248</v>
      </c>
      <c r="R13" s="570">
        <f t="shared" ref="R13:R15" si="5">P13-Q13</f>
        <v>-82063.555765866127</v>
      </c>
      <c r="S13" s="598"/>
      <c r="T13" s="413">
        <v>2019</v>
      </c>
      <c r="U13" s="605">
        <f>M13*$U$43</f>
        <v>-4804784.9857233651</v>
      </c>
      <c r="V13" s="605">
        <f>R13*$V$43</f>
        <v>-2232128.7168315584</v>
      </c>
      <c r="W13" s="641">
        <f>SUM(U13:V13)</f>
        <v>-7036913.7025549235</v>
      </c>
      <c r="X13" s="645"/>
      <c r="Y13" s="413">
        <v>2019</v>
      </c>
      <c r="Z13" s="643">
        <f t="shared" si="0"/>
        <v>-4691275.8017032845</v>
      </c>
      <c r="AB13" s="413">
        <v>2019</v>
      </c>
      <c r="AC13" s="605">
        <f t="shared" si="1"/>
        <v>-4691275.8017032845</v>
      </c>
      <c r="AD13" s="605">
        <f t="shared" si="2"/>
        <v>-3829478.4768398204</v>
      </c>
      <c r="AE13" s="641">
        <f t="shared" si="3"/>
        <v>-4293181.9216540679</v>
      </c>
    </row>
    <row r="14" spans="2:31" x14ac:dyDescent="0.25">
      <c r="B14" s="413">
        <v>2020</v>
      </c>
      <c r="C14" s="593">
        <f>VMT!Q13</f>
        <v>294172.49221246707</v>
      </c>
      <c r="D14" s="594">
        <f>VMT!W13</f>
        <v>98477.50778753293</v>
      </c>
      <c r="E14" s="597"/>
      <c r="F14" s="413">
        <v>2020</v>
      </c>
      <c r="G14" s="569">
        <f t="shared" ref="G14:G15" si="6">C14*365</f>
        <v>107372959.65755048</v>
      </c>
      <c r="H14" s="570">
        <f t="shared" ref="H14:H15" si="7">D14*365</f>
        <v>35944290.342449516</v>
      </c>
      <c r="I14" s="598"/>
      <c r="J14" s="413">
        <v>2020</v>
      </c>
      <c r="K14" s="569">
        <f>G14/$K$41*$K$44</f>
        <v>2132120.1989142168</v>
      </c>
      <c r="L14" s="569">
        <f>G14/$L$41*$K$44</f>
        <v>2487473.5653999192</v>
      </c>
      <c r="M14" s="570">
        <f t="shared" si="4"/>
        <v>-355353.36648570234</v>
      </c>
      <c r="N14" s="598"/>
      <c r="O14" s="413">
        <v>2020</v>
      </c>
      <c r="P14" s="569">
        <f>H14/$K$41*$L$44</f>
        <v>513489.86203499307</v>
      </c>
      <c r="Q14" s="569">
        <f>H14/$L$41*$L$44</f>
        <v>599071.50570749189</v>
      </c>
      <c r="R14" s="570">
        <f t="shared" si="5"/>
        <v>-85581.643672498816</v>
      </c>
      <c r="S14" s="598"/>
      <c r="T14" s="413">
        <v>2020</v>
      </c>
      <c r="U14" s="605">
        <f>M14*$U$43</f>
        <v>-5010482.4674484031</v>
      </c>
      <c r="V14" s="605">
        <f>R14*$V$43</f>
        <v>-2327820.7078919676</v>
      </c>
      <c r="W14" s="641">
        <f t="shared" ref="W14:W15" si="8">SUM(U14:V14)</f>
        <v>-7338303.1753403712</v>
      </c>
      <c r="X14" s="645"/>
      <c r="Y14" s="413">
        <v>2020</v>
      </c>
      <c r="Z14" s="643">
        <f t="shared" si="0"/>
        <v>-7338303.1753403712</v>
      </c>
      <c r="AB14" s="413">
        <v>2020</v>
      </c>
      <c r="AC14" s="605">
        <f t="shared" si="1"/>
        <v>-7338303.1753403712</v>
      </c>
      <c r="AD14" s="605">
        <f t="shared" si="2"/>
        <v>-5598356.3570203204</v>
      </c>
      <c r="AE14" s="641">
        <f t="shared" si="3"/>
        <v>-6519987.3249684926</v>
      </c>
    </row>
    <row r="15" spans="2:31" x14ac:dyDescent="0.25">
      <c r="B15" s="413">
        <v>2021</v>
      </c>
      <c r="C15" s="593">
        <f>VMT!Q14</f>
        <v>306249.28147058829</v>
      </c>
      <c r="D15" s="594">
        <f>VMT!W14</f>
        <v>102525.71852941177</v>
      </c>
      <c r="E15" s="597"/>
      <c r="F15" s="413">
        <v>2021</v>
      </c>
      <c r="G15" s="569">
        <f t="shared" si="6"/>
        <v>111780987.73676473</v>
      </c>
      <c r="H15" s="570">
        <f t="shared" si="7"/>
        <v>37421887.263235293</v>
      </c>
      <c r="I15" s="598"/>
      <c r="J15" s="413">
        <v>2021</v>
      </c>
      <c r="K15" s="569">
        <f>G15/$K$41*$K$44</f>
        <v>2219651.042201471</v>
      </c>
      <c r="L15" s="569">
        <f>G15/$L$41*$K$44</f>
        <v>2589592.8825683827</v>
      </c>
      <c r="M15" s="570">
        <f t="shared" si="4"/>
        <v>-369941.84036691161</v>
      </c>
      <c r="N15" s="598"/>
      <c r="O15" s="413">
        <v>2021</v>
      </c>
      <c r="P15" s="569">
        <f>H15/$K$41*$L$44</f>
        <v>534598.38947478996</v>
      </c>
      <c r="Q15" s="569">
        <f>H15/$L$41*$L$44</f>
        <v>623698.12105392152</v>
      </c>
      <c r="R15" s="570">
        <f t="shared" si="5"/>
        <v>-89099.731579131563</v>
      </c>
      <c r="S15" s="598"/>
      <c r="T15" s="413">
        <v>2021</v>
      </c>
      <c r="U15" s="605">
        <f>M15*$U$43</f>
        <v>-5216179.9491734533</v>
      </c>
      <c r="V15" s="605">
        <f>R15*$V$43</f>
        <v>-2423512.6989523782</v>
      </c>
      <c r="W15" s="641">
        <f t="shared" si="8"/>
        <v>-7639692.648125831</v>
      </c>
      <c r="X15" s="645"/>
      <c r="Y15" s="413">
        <v>2021</v>
      </c>
      <c r="Z15" s="643">
        <f t="shared" si="0"/>
        <v>-7639692.648125831</v>
      </c>
      <c r="AB15" s="413">
        <v>2021</v>
      </c>
      <c r="AC15" s="605">
        <f t="shared" si="1"/>
        <v>-7639692.648125831</v>
      </c>
      <c r="AD15" s="605">
        <f t="shared" si="2"/>
        <v>-5446995.2736167051</v>
      </c>
      <c r="AE15" s="641">
        <f t="shared" si="3"/>
        <v>-6590065.9882684583</v>
      </c>
    </row>
    <row r="16" spans="2:31" x14ac:dyDescent="0.25">
      <c r="B16" s="413">
        <v>2022</v>
      </c>
      <c r="C16" s="593">
        <f>VMT!Q15</f>
        <v>318326.0707287094</v>
      </c>
      <c r="D16" s="594">
        <f>VMT!W15</f>
        <v>106573.9292712906</v>
      </c>
      <c r="E16" s="597"/>
      <c r="F16" s="413">
        <v>2022</v>
      </c>
      <c r="G16" s="593" t="s">
        <v>392</v>
      </c>
      <c r="H16" s="594" t="s">
        <v>392</v>
      </c>
      <c r="I16" s="597"/>
      <c r="J16" s="413">
        <v>2022</v>
      </c>
      <c r="K16" s="593" t="s">
        <v>392</v>
      </c>
      <c r="L16" s="593" t="s">
        <v>392</v>
      </c>
      <c r="M16" s="594" t="s">
        <v>392</v>
      </c>
      <c r="N16" s="597"/>
      <c r="O16" s="413">
        <v>2022</v>
      </c>
      <c r="P16" s="593" t="s">
        <v>392</v>
      </c>
      <c r="Q16" s="593" t="s">
        <v>392</v>
      </c>
      <c r="R16" s="594" t="s">
        <v>392</v>
      </c>
      <c r="S16" s="597"/>
      <c r="T16" s="413">
        <v>2022</v>
      </c>
      <c r="U16" s="569" t="s">
        <v>392</v>
      </c>
      <c r="V16" s="569" t="s">
        <v>392</v>
      </c>
      <c r="W16" s="641">
        <v>0</v>
      </c>
      <c r="X16" s="645"/>
      <c r="Y16" s="413">
        <v>2022</v>
      </c>
      <c r="Z16" s="643">
        <f t="shared" si="0"/>
        <v>0</v>
      </c>
      <c r="AB16" s="413">
        <v>2022</v>
      </c>
      <c r="AC16" s="605">
        <f t="shared" si="1"/>
        <v>0</v>
      </c>
      <c r="AD16" s="605">
        <f t="shared" si="2"/>
        <v>0</v>
      </c>
      <c r="AE16" s="641">
        <f t="shared" si="3"/>
        <v>0</v>
      </c>
    </row>
    <row r="17" spans="2:31" x14ac:dyDescent="0.25">
      <c r="B17" s="413">
        <v>2023</v>
      </c>
      <c r="C17" s="593">
        <f>VMT!Q16</f>
        <v>330402.85998683056</v>
      </c>
      <c r="D17" s="594">
        <f>VMT!W16</f>
        <v>110622.14001316944</v>
      </c>
      <c r="E17" s="597"/>
      <c r="F17" s="413">
        <v>2023</v>
      </c>
      <c r="G17" s="593" t="s">
        <v>392</v>
      </c>
      <c r="H17" s="594" t="s">
        <v>392</v>
      </c>
      <c r="I17" s="597"/>
      <c r="J17" s="413">
        <v>2023</v>
      </c>
      <c r="K17" s="593" t="s">
        <v>392</v>
      </c>
      <c r="L17" s="593" t="s">
        <v>392</v>
      </c>
      <c r="M17" s="594" t="s">
        <v>392</v>
      </c>
      <c r="N17" s="597"/>
      <c r="O17" s="413">
        <v>2023</v>
      </c>
      <c r="P17" s="593" t="s">
        <v>392</v>
      </c>
      <c r="Q17" s="593" t="s">
        <v>392</v>
      </c>
      <c r="R17" s="594" t="s">
        <v>392</v>
      </c>
      <c r="S17" s="597"/>
      <c r="T17" s="413">
        <v>2023</v>
      </c>
      <c r="U17" s="569" t="s">
        <v>392</v>
      </c>
      <c r="V17" s="569" t="s">
        <v>392</v>
      </c>
      <c r="W17" s="641">
        <v>0</v>
      </c>
      <c r="X17" s="645"/>
      <c r="Y17" s="413">
        <v>2023</v>
      </c>
      <c r="Z17" s="643">
        <f t="shared" si="0"/>
        <v>0</v>
      </c>
      <c r="AB17" s="413">
        <v>2023</v>
      </c>
      <c r="AC17" s="605">
        <f t="shared" si="1"/>
        <v>0</v>
      </c>
      <c r="AD17" s="605">
        <f t="shared" si="2"/>
        <v>0</v>
      </c>
      <c r="AE17" s="641">
        <f t="shared" si="3"/>
        <v>0</v>
      </c>
    </row>
    <row r="18" spans="2:31" x14ac:dyDescent="0.25">
      <c r="B18" s="413">
        <v>2024</v>
      </c>
      <c r="C18" s="593">
        <f>VMT!Q17</f>
        <v>342479.64924495172</v>
      </c>
      <c r="D18" s="594">
        <f>VMT!W17</f>
        <v>114670.35075504829</v>
      </c>
      <c r="E18" s="597"/>
      <c r="F18" s="413">
        <v>2024</v>
      </c>
      <c r="G18" s="593" t="s">
        <v>392</v>
      </c>
      <c r="H18" s="594" t="s">
        <v>392</v>
      </c>
      <c r="I18" s="597"/>
      <c r="J18" s="413">
        <v>2024</v>
      </c>
      <c r="K18" s="593" t="s">
        <v>392</v>
      </c>
      <c r="L18" s="593" t="s">
        <v>392</v>
      </c>
      <c r="M18" s="594" t="s">
        <v>392</v>
      </c>
      <c r="N18" s="597"/>
      <c r="O18" s="413">
        <v>2024</v>
      </c>
      <c r="P18" s="593" t="s">
        <v>392</v>
      </c>
      <c r="Q18" s="593" t="s">
        <v>392</v>
      </c>
      <c r="R18" s="594" t="s">
        <v>392</v>
      </c>
      <c r="S18" s="597"/>
      <c r="T18" s="413">
        <v>2024</v>
      </c>
      <c r="U18" s="569" t="s">
        <v>392</v>
      </c>
      <c r="V18" s="569" t="s">
        <v>392</v>
      </c>
      <c r="W18" s="641">
        <v>0</v>
      </c>
      <c r="X18" s="645"/>
      <c r="Y18" s="413">
        <v>2024</v>
      </c>
      <c r="Z18" s="643">
        <f t="shared" si="0"/>
        <v>2847953.688827402</v>
      </c>
      <c r="AB18" s="413">
        <v>2024</v>
      </c>
      <c r="AC18" s="605">
        <f t="shared" si="1"/>
        <v>2847953.688827402</v>
      </c>
      <c r="AD18" s="605">
        <f t="shared" si="2"/>
        <v>1657534.9762771344</v>
      </c>
      <c r="AE18" s="641">
        <f t="shared" si="3"/>
        <v>2248200.9408587883</v>
      </c>
    </row>
    <row r="19" spans="2:31" x14ac:dyDescent="0.25">
      <c r="B19" s="413">
        <v>2025</v>
      </c>
      <c r="C19" s="593">
        <f>VMT!Q18</f>
        <v>354556.43850307289</v>
      </c>
      <c r="D19" s="594">
        <f>VMT!W18</f>
        <v>118718.56149692713</v>
      </c>
      <c r="E19" s="597"/>
      <c r="F19" s="413">
        <v>2025</v>
      </c>
      <c r="G19" s="593" t="s">
        <v>392</v>
      </c>
      <c r="H19" s="594" t="s">
        <v>392</v>
      </c>
      <c r="I19" s="597"/>
      <c r="J19" s="413">
        <v>2025</v>
      </c>
      <c r="K19" s="593" t="s">
        <v>392</v>
      </c>
      <c r="L19" s="593" t="s">
        <v>392</v>
      </c>
      <c r="M19" s="594" t="s">
        <v>392</v>
      </c>
      <c r="N19" s="597"/>
      <c r="O19" s="413">
        <v>2025</v>
      </c>
      <c r="P19" s="593" t="s">
        <v>392</v>
      </c>
      <c r="Q19" s="593" t="s">
        <v>392</v>
      </c>
      <c r="R19" s="594" t="s">
        <v>392</v>
      </c>
      <c r="S19" s="597"/>
      <c r="T19" s="413">
        <v>2025</v>
      </c>
      <c r="U19" s="569" t="s">
        <v>392</v>
      </c>
      <c r="V19" s="569" t="s">
        <v>392</v>
      </c>
      <c r="W19" s="641">
        <v>0</v>
      </c>
      <c r="X19" s="645"/>
      <c r="Y19" s="413">
        <v>2025</v>
      </c>
      <c r="Z19" s="643">
        <f t="shared" si="0"/>
        <v>0</v>
      </c>
      <c r="AB19" s="413">
        <v>2025</v>
      </c>
      <c r="AC19" s="605">
        <f t="shared" si="1"/>
        <v>0</v>
      </c>
      <c r="AD19" s="605">
        <f t="shared" si="2"/>
        <v>0</v>
      </c>
      <c r="AE19" s="641">
        <f t="shared" si="3"/>
        <v>0</v>
      </c>
    </row>
    <row r="20" spans="2:31" x14ac:dyDescent="0.25">
      <c r="B20" s="413">
        <v>2026</v>
      </c>
      <c r="C20" s="593">
        <f>VMT!Q19</f>
        <v>366633.22776119399</v>
      </c>
      <c r="D20" s="594">
        <f>VMT!W19</f>
        <v>122766.77223880598</v>
      </c>
      <c r="E20" s="597"/>
      <c r="F20" s="413">
        <v>2026</v>
      </c>
      <c r="G20" s="593" t="s">
        <v>392</v>
      </c>
      <c r="H20" s="594" t="s">
        <v>392</v>
      </c>
      <c r="I20" s="597"/>
      <c r="J20" s="413">
        <v>2026</v>
      </c>
      <c r="K20" s="593" t="s">
        <v>392</v>
      </c>
      <c r="L20" s="593" t="s">
        <v>392</v>
      </c>
      <c r="M20" s="594" t="s">
        <v>392</v>
      </c>
      <c r="N20" s="597"/>
      <c r="O20" s="413">
        <v>2026</v>
      </c>
      <c r="P20" s="593" t="s">
        <v>392</v>
      </c>
      <c r="Q20" s="593" t="s">
        <v>392</v>
      </c>
      <c r="R20" s="594" t="s">
        <v>392</v>
      </c>
      <c r="S20" s="597"/>
      <c r="T20" s="413">
        <v>2026</v>
      </c>
      <c r="U20" s="569" t="s">
        <v>392</v>
      </c>
      <c r="V20" s="569" t="s">
        <v>392</v>
      </c>
      <c r="W20" s="641">
        <v>0</v>
      </c>
      <c r="X20" s="645"/>
      <c r="Y20" s="413">
        <v>2026</v>
      </c>
      <c r="Z20" s="643">
        <f t="shared" si="0"/>
        <v>0</v>
      </c>
      <c r="AB20" s="413">
        <v>2026</v>
      </c>
      <c r="AC20" s="605">
        <f t="shared" si="1"/>
        <v>0</v>
      </c>
      <c r="AD20" s="605">
        <f t="shared" si="2"/>
        <v>0</v>
      </c>
      <c r="AE20" s="641">
        <f t="shared" si="3"/>
        <v>0</v>
      </c>
    </row>
    <row r="21" spans="2:31" x14ac:dyDescent="0.25">
      <c r="B21" s="413">
        <v>2027</v>
      </c>
      <c r="C21" s="593">
        <f>VMT!Q20</f>
        <v>378710.01701931516</v>
      </c>
      <c r="D21" s="594">
        <f>VMT!W20</f>
        <v>126814.98298068481</v>
      </c>
      <c r="E21" s="597"/>
      <c r="F21" s="413">
        <v>2027</v>
      </c>
      <c r="G21" s="593" t="s">
        <v>392</v>
      </c>
      <c r="H21" s="594" t="s">
        <v>392</v>
      </c>
      <c r="I21" s="597"/>
      <c r="J21" s="413">
        <v>2027</v>
      </c>
      <c r="K21" s="593" t="s">
        <v>392</v>
      </c>
      <c r="L21" s="593" t="s">
        <v>392</v>
      </c>
      <c r="M21" s="594" t="s">
        <v>392</v>
      </c>
      <c r="N21" s="597"/>
      <c r="O21" s="413">
        <v>2027</v>
      </c>
      <c r="P21" s="593" t="s">
        <v>392</v>
      </c>
      <c r="Q21" s="593" t="s">
        <v>392</v>
      </c>
      <c r="R21" s="594" t="s">
        <v>392</v>
      </c>
      <c r="S21" s="597"/>
      <c r="T21" s="413">
        <v>2027</v>
      </c>
      <c r="U21" s="569" t="s">
        <v>392</v>
      </c>
      <c r="V21" s="569" t="s">
        <v>392</v>
      </c>
      <c r="W21" s="641">
        <v>0</v>
      </c>
      <c r="X21" s="645"/>
      <c r="Y21" s="413">
        <v>2027</v>
      </c>
      <c r="Z21" s="643">
        <f t="shared" si="0"/>
        <v>0</v>
      </c>
      <c r="AB21" s="413">
        <v>2027</v>
      </c>
      <c r="AC21" s="605">
        <f t="shared" si="1"/>
        <v>0</v>
      </c>
      <c r="AD21" s="605">
        <f t="shared" si="2"/>
        <v>0</v>
      </c>
      <c r="AE21" s="641">
        <f t="shared" si="3"/>
        <v>0</v>
      </c>
    </row>
    <row r="22" spans="2:31" x14ac:dyDescent="0.25">
      <c r="B22" s="413">
        <v>2028</v>
      </c>
      <c r="C22" s="593">
        <f>VMT!Q21</f>
        <v>390786.80627743632</v>
      </c>
      <c r="D22" s="594">
        <f>VMT!W21</f>
        <v>130863.19372256365</v>
      </c>
      <c r="E22" s="597"/>
      <c r="F22" s="413">
        <v>2028</v>
      </c>
      <c r="G22" s="593" t="s">
        <v>392</v>
      </c>
      <c r="H22" s="594" t="s">
        <v>392</v>
      </c>
      <c r="I22" s="597"/>
      <c r="J22" s="413">
        <v>2028</v>
      </c>
      <c r="K22" s="593" t="s">
        <v>392</v>
      </c>
      <c r="L22" s="593" t="s">
        <v>392</v>
      </c>
      <c r="M22" s="594" t="s">
        <v>392</v>
      </c>
      <c r="N22" s="597"/>
      <c r="O22" s="413">
        <v>2028</v>
      </c>
      <c r="P22" s="593" t="s">
        <v>392</v>
      </c>
      <c r="Q22" s="593" t="s">
        <v>392</v>
      </c>
      <c r="R22" s="594" t="s">
        <v>392</v>
      </c>
      <c r="S22" s="597"/>
      <c r="T22" s="413">
        <v>2028</v>
      </c>
      <c r="U22" s="569" t="s">
        <v>392</v>
      </c>
      <c r="V22" s="569" t="s">
        <v>392</v>
      </c>
      <c r="W22" s="641">
        <v>0</v>
      </c>
      <c r="X22" s="645"/>
      <c r="Y22" s="413">
        <v>2028</v>
      </c>
      <c r="Z22" s="643">
        <f t="shared" si="0"/>
        <v>0</v>
      </c>
      <c r="AB22" s="413">
        <v>2028</v>
      </c>
      <c r="AC22" s="605">
        <f t="shared" si="1"/>
        <v>0</v>
      </c>
      <c r="AD22" s="605">
        <f t="shared" si="2"/>
        <v>0</v>
      </c>
      <c r="AE22" s="641">
        <f t="shared" si="3"/>
        <v>0</v>
      </c>
    </row>
    <row r="23" spans="2:31" x14ac:dyDescent="0.25">
      <c r="B23" s="413">
        <v>2029</v>
      </c>
      <c r="C23" s="593">
        <f>VMT!Q22</f>
        <v>402863.59553555748</v>
      </c>
      <c r="D23" s="594">
        <f>VMT!W22</f>
        <v>134911.40446444249</v>
      </c>
      <c r="E23" s="597"/>
      <c r="F23" s="413">
        <v>2029</v>
      </c>
      <c r="G23" s="593" t="s">
        <v>392</v>
      </c>
      <c r="H23" s="594" t="s">
        <v>392</v>
      </c>
      <c r="I23" s="597"/>
      <c r="J23" s="413">
        <v>2029</v>
      </c>
      <c r="K23" s="593" t="s">
        <v>392</v>
      </c>
      <c r="L23" s="593" t="s">
        <v>392</v>
      </c>
      <c r="M23" s="594" t="s">
        <v>392</v>
      </c>
      <c r="N23" s="597"/>
      <c r="O23" s="413">
        <v>2029</v>
      </c>
      <c r="P23" s="593" t="s">
        <v>392</v>
      </c>
      <c r="Q23" s="593" t="s">
        <v>392</v>
      </c>
      <c r="R23" s="594" t="s">
        <v>392</v>
      </c>
      <c r="S23" s="597"/>
      <c r="T23" s="413">
        <v>2029</v>
      </c>
      <c r="U23" s="569" t="s">
        <v>392</v>
      </c>
      <c r="V23" s="569" t="s">
        <v>392</v>
      </c>
      <c r="W23" s="641">
        <v>0</v>
      </c>
      <c r="X23" s="645"/>
      <c r="Y23" s="413">
        <v>2029</v>
      </c>
      <c r="Z23" s="643">
        <f t="shared" si="0"/>
        <v>3350269.4768031677</v>
      </c>
      <c r="AB23" s="413">
        <v>2029</v>
      </c>
      <c r="AC23" s="605">
        <f t="shared" si="1"/>
        <v>3350269.4768031677</v>
      </c>
      <c r="AD23" s="605">
        <f t="shared" si="2"/>
        <v>1390242.7237194462</v>
      </c>
      <c r="AE23" s="641">
        <f t="shared" si="3"/>
        <v>2281370.4895673599</v>
      </c>
    </row>
    <row r="24" spans="2:31" x14ac:dyDescent="0.25">
      <c r="B24" s="413">
        <v>2030</v>
      </c>
      <c r="C24" s="593">
        <f>VMT!Q23</f>
        <v>414940.38479367865</v>
      </c>
      <c r="D24" s="594">
        <f>VMT!W23</f>
        <v>138959.61520632135</v>
      </c>
      <c r="E24" s="597"/>
      <c r="F24" s="413">
        <v>2030</v>
      </c>
      <c r="G24" s="593" t="s">
        <v>392</v>
      </c>
      <c r="H24" s="594" t="s">
        <v>392</v>
      </c>
      <c r="I24" s="597"/>
      <c r="J24" s="413">
        <v>2030</v>
      </c>
      <c r="K24" s="593" t="s">
        <v>392</v>
      </c>
      <c r="L24" s="593" t="s">
        <v>392</v>
      </c>
      <c r="M24" s="594" t="s">
        <v>392</v>
      </c>
      <c r="N24" s="597"/>
      <c r="O24" s="413">
        <v>2030</v>
      </c>
      <c r="P24" s="593" t="s">
        <v>392</v>
      </c>
      <c r="Q24" s="593" t="s">
        <v>392</v>
      </c>
      <c r="R24" s="594" t="s">
        <v>392</v>
      </c>
      <c r="S24" s="597"/>
      <c r="T24" s="413">
        <v>2030</v>
      </c>
      <c r="U24" s="569" t="s">
        <v>392</v>
      </c>
      <c r="V24" s="569" t="s">
        <v>392</v>
      </c>
      <c r="W24" s="641">
        <v>0</v>
      </c>
      <c r="X24" s="645"/>
      <c r="Y24" s="413">
        <v>2030</v>
      </c>
      <c r="Z24" s="643">
        <f t="shared" si="0"/>
        <v>0</v>
      </c>
      <c r="AB24" s="413">
        <v>2030</v>
      </c>
      <c r="AC24" s="605">
        <f t="shared" si="1"/>
        <v>0</v>
      </c>
      <c r="AD24" s="605">
        <f t="shared" si="2"/>
        <v>0</v>
      </c>
      <c r="AE24" s="641">
        <f t="shared" si="3"/>
        <v>0</v>
      </c>
    </row>
    <row r="25" spans="2:31" x14ac:dyDescent="0.25">
      <c r="B25" s="413">
        <v>2031</v>
      </c>
      <c r="C25" s="593">
        <f>VMT!Q24</f>
        <v>427017.17405179981</v>
      </c>
      <c r="D25" s="594">
        <f>VMT!W24</f>
        <v>143007.82594820019</v>
      </c>
      <c r="E25" s="597"/>
      <c r="F25" s="413">
        <v>2031</v>
      </c>
      <c r="G25" s="593" t="s">
        <v>392</v>
      </c>
      <c r="H25" s="594" t="s">
        <v>392</v>
      </c>
      <c r="I25" s="597"/>
      <c r="J25" s="413">
        <v>2031</v>
      </c>
      <c r="K25" s="593" t="s">
        <v>392</v>
      </c>
      <c r="L25" s="593" t="s">
        <v>392</v>
      </c>
      <c r="M25" s="594" t="s">
        <v>392</v>
      </c>
      <c r="N25" s="597"/>
      <c r="O25" s="413">
        <v>2031</v>
      </c>
      <c r="P25" s="593" t="s">
        <v>392</v>
      </c>
      <c r="Q25" s="593" t="s">
        <v>392</v>
      </c>
      <c r="R25" s="594" t="s">
        <v>392</v>
      </c>
      <c r="S25" s="597"/>
      <c r="T25" s="413">
        <v>2031</v>
      </c>
      <c r="U25" s="569" t="s">
        <v>392</v>
      </c>
      <c r="V25" s="569" t="s">
        <v>392</v>
      </c>
      <c r="W25" s="641">
        <v>0</v>
      </c>
      <c r="X25" s="645"/>
      <c r="Y25" s="413">
        <v>2031</v>
      </c>
      <c r="Z25" s="643">
        <f t="shared" si="0"/>
        <v>0</v>
      </c>
      <c r="AB25" s="413">
        <v>2031</v>
      </c>
      <c r="AC25" s="605">
        <f t="shared" si="1"/>
        <v>0</v>
      </c>
      <c r="AD25" s="605">
        <f t="shared" si="2"/>
        <v>0</v>
      </c>
      <c r="AE25" s="641">
        <f t="shared" si="3"/>
        <v>0</v>
      </c>
    </row>
    <row r="26" spans="2:31" x14ac:dyDescent="0.25">
      <c r="B26" s="413">
        <v>2032</v>
      </c>
      <c r="C26" s="593">
        <f>VMT!Q25</f>
        <v>439093.96330992098</v>
      </c>
      <c r="D26" s="594">
        <f>VMT!W25</f>
        <v>147056.03669007902</v>
      </c>
      <c r="E26" s="597"/>
      <c r="F26" s="413">
        <v>2032</v>
      </c>
      <c r="G26" s="593" t="s">
        <v>392</v>
      </c>
      <c r="H26" s="594" t="s">
        <v>392</v>
      </c>
      <c r="I26" s="597"/>
      <c r="J26" s="413">
        <v>2032</v>
      </c>
      <c r="K26" s="593" t="s">
        <v>392</v>
      </c>
      <c r="L26" s="593" t="s">
        <v>392</v>
      </c>
      <c r="M26" s="594" t="s">
        <v>392</v>
      </c>
      <c r="N26" s="597"/>
      <c r="O26" s="413">
        <v>2032</v>
      </c>
      <c r="P26" s="593" t="s">
        <v>392</v>
      </c>
      <c r="Q26" s="593" t="s">
        <v>392</v>
      </c>
      <c r="R26" s="594" t="s">
        <v>392</v>
      </c>
      <c r="S26" s="597"/>
      <c r="T26" s="413">
        <v>2032</v>
      </c>
      <c r="U26" s="569" t="s">
        <v>392</v>
      </c>
      <c r="V26" s="569" t="s">
        <v>392</v>
      </c>
      <c r="W26" s="641">
        <v>0</v>
      </c>
      <c r="X26" s="645"/>
      <c r="Y26" s="413">
        <v>2032</v>
      </c>
      <c r="Z26" s="643">
        <f t="shared" si="0"/>
        <v>0</v>
      </c>
      <c r="AB26" s="413">
        <v>2032</v>
      </c>
      <c r="AC26" s="605">
        <f t="shared" si="1"/>
        <v>0</v>
      </c>
      <c r="AD26" s="605">
        <f t="shared" si="2"/>
        <v>0</v>
      </c>
      <c r="AE26" s="641">
        <f t="shared" si="3"/>
        <v>0</v>
      </c>
    </row>
    <row r="27" spans="2:31" x14ac:dyDescent="0.25">
      <c r="B27" s="413">
        <v>2033</v>
      </c>
      <c r="C27" s="593">
        <f>VMT!Q26</f>
        <v>451170.75256804214</v>
      </c>
      <c r="D27" s="594">
        <f>VMT!W26</f>
        <v>151104.24743195786</v>
      </c>
      <c r="E27" s="597"/>
      <c r="F27" s="413">
        <v>2033</v>
      </c>
      <c r="G27" s="593" t="s">
        <v>392</v>
      </c>
      <c r="H27" s="594" t="s">
        <v>392</v>
      </c>
      <c r="I27" s="597"/>
      <c r="J27" s="413">
        <v>2033</v>
      </c>
      <c r="K27" s="593" t="s">
        <v>392</v>
      </c>
      <c r="L27" s="593" t="s">
        <v>392</v>
      </c>
      <c r="M27" s="594" t="s">
        <v>392</v>
      </c>
      <c r="N27" s="597"/>
      <c r="O27" s="413">
        <v>2033</v>
      </c>
      <c r="P27" s="593" t="s">
        <v>392</v>
      </c>
      <c r="Q27" s="593" t="s">
        <v>392</v>
      </c>
      <c r="R27" s="594" t="s">
        <v>392</v>
      </c>
      <c r="S27" s="597"/>
      <c r="T27" s="413">
        <v>2033</v>
      </c>
      <c r="U27" s="569" t="s">
        <v>392</v>
      </c>
      <c r="V27" s="569" t="s">
        <v>392</v>
      </c>
      <c r="W27" s="641">
        <v>0</v>
      </c>
      <c r="X27" s="645"/>
      <c r="Y27" s="413">
        <v>2033</v>
      </c>
      <c r="Z27" s="643">
        <f t="shared" si="0"/>
        <v>0</v>
      </c>
      <c r="AB27" s="413">
        <v>2033</v>
      </c>
      <c r="AC27" s="605">
        <f t="shared" si="1"/>
        <v>0</v>
      </c>
      <c r="AD27" s="605">
        <f t="shared" si="2"/>
        <v>0</v>
      </c>
      <c r="AE27" s="641">
        <f t="shared" si="3"/>
        <v>0</v>
      </c>
    </row>
    <row r="28" spans="2:31" x14ac:dyDescent="0.25">
      <c r="B28" s="413">
        <v>2034</v>
      </c>
      <c r="C28" s="593">
        <f>VMT!Q27</f>
        <v>463247.5418261633</v>
      </c>
      <c r="D28" s="594">
        <f>VMT!W27</f>
        <v>155152.4581738367</v>
      </c>
      <c r="E28" s="597"/>
      <c r="F28" s="413">
        <v>2034</v>
      </c>
      <c r="G28" s="593" t="s">
        <v>392</v>
      </c>
      <c r="H28" s="594" t="s">
        <v>392</v>
      </c>
      <c r="I28" s="597"/>
      <c r="J28" s="413">
        <v>2034</v>
      </c>
      <c r="K28" s="593" t="s">
        <v>392</v>
      </c>
      <c r="L28" s="593" t="s">
        <v>392</v>
      </c>
      <c r="M28" s="594" t="s">
        <v>392</v>
      </c>
      <c r="N28" s="597"/>
      <c r="O28" s="413">
        <v>2034</v>
      </c>
      <c r="P28" s="593" t="s">
        <v>392</v>
      </c>
      <c r="Q28" s="593" t="s">
        <v>392</v>
      </c>
      <c r="R28" s="594" t="s">
        <v>392</v>
      </c>
      <c r="S28" s="597"/>
      <c r="T28" s="413">
        <v>2034</v>
      </c>
      <c r="U28" s="569" t="s">
        <v>392</v>
      </c>
      <c r="V28" s="569" t="s">
        <v>392</v>
      </c>
      <c r="W28" s="641">
        <v>0</v>
      </c>
      <c r="X28" s="645"/>
      <c r="Y28" s="413">
        <v>2034</v>
      </c>
      <c r="Z28" s="643">
        <f t="shared" si="0"/>
        <v>3852585.2647789344</v>
      </c>
      <c r="AB28" s="413">
        <v>2034</v>
      </c>
      <c r="AC28" s="605">
        <f t="shared" si="1"/>
        <v>3852585.2647789344</v>
      </c>
      <c r="AD28" s="605">
        <f t="shared" si="2"/>
        <v>1139840.9644003771</v>
      </c>
      <c r="AE28" s="641">
        <f t="shared" si="3"/>
        <v>2262987.8099130951</v>
      </c>
    </row>
    <row r="29" spans="2:31" x14ac:dyDescent="0.25">
      <c r="B29" s="413">
        <v>2035</v>
      </c>
      <c r="C29" s="593">
        <f>VMT!Q28</f>
        <v>475324.33108428447</v>
      </c>
      <c r="D29" s="594">
        <f>VMT!W28</f>
        <v>159200.66891571553</v>
      </c>
      <c r="E29" s="597"/>
      <c r="F29" s="413">
        <v>2035</v>
      </c>
      <c r="G29" s="593" t="s">
        <v>392</v>
      </c>
      <c r="H29" s="594" t="s">
        <v>392</v>
      </c>
      <c r="I29" s="597"/>
      <c r="J29" s="413">
        <v>2035</v>
      </c>
      <c r="K29" s="593" t="s">
        <v>392</v>
      </c>
      <c r="L29" s="593" t="s">
        <v>392</v>
      </c>
      <c r="M29" s="594" t="s">
        <v>392</v>
      </c>
      <c r="N29" s="597"/>
      <c r="O29" s="413">
        <v>2035</v>
      </c>
      <c r="P29" s="593" t="s">
        <v>392</v>
      </c>
      <c r="Q29" s="593" t="s">
        <v>392</v>
      </c>
      <c r="R29" s="594" t="s">
        <v>392</v>
      </c>
      <c r="S29" s="597"/>
      <c r="T29" s="413">
        <v>2035</v>
      </c>
      <c r="U29" s="569" t="s">
        <v>392</v>
      </c>
      <c r="V29" s="569" t="s">
        <v>392</v>
      </c>
      <c r="W29" s="641">
        <v>0</v>
      </c>
      <c r="X29" s="645"/>
      <c r="Y29" s="413">
        <v>2035</v>
      </c>
      <c r="Z29" s="643">
        <f t="shared" si="0"/>
        <v>0</v>
      </c>
      <c r="AB29" s="413">
        <v>2035</v>
      </c>
      <c r="AC29" s="605">
        <f t="shared" si="1"/>
        <v>0</v>
      </c>
      <c r="AD29" s="605">
        <f t="shared" si="2"/>
        <v>0</v>
      </c>
      <c r="AE29" s="641">
        <f t="shared" si="3"/>
        <v>0</v>
      </c>
    </row>
    <row r="30" spans="2:31" x14ac:dyDescent="0.25">
      <c r="B30" s="413">
        <v>2036</v>
      </c>
      <c r="C30" s="593">
        <f>VMT!Q29</f>
        <v>487401.12034240563</v>
      </c>
      <c r="D30" s="594">
        <f>VMT!W29</f>
        <v>163248.87965759437</v>
      </c>
      <c r="E30" s="597"/>
      <c r="F30" s="413">
        <v>2036</v>
      </c>
      <c r="G30" s="593" t="s">
        <v>392</v>
      </c>
      <c r="H30" s="594" t="s">
        <v>392</v>
      </c>
      <c r="I30" s="597"/>
      <c r="J30" s="413">
        <v>2036</v>
      </c>
      <c r="K30" s="593" t="s">
        <v>392</v>
      </c>
      <c r="L30" s="593" t="s">
        <v>392</v>
      </c>
      <c r="M30" s="594" t="s">
        <v>392</v>
      </c>
      <c r="N30" s="597"/>
      <c r="O30" s="413">
        <v>2036</v>
      </c>
      <c r="P30" s="593" t="s">
        <v>392</v>
      </c>
      <c r="Q30" s="593" t="s">
        <v>392</v>
      </c>
      <c r="R30" s="594" t="s">
        <v>392</v>
      </c>
      <c r="S30" s="597"/>
      <c r="T30" s="413">
        <v>2036</v>
      </c>
      <c r="U30" s="569" t="s">
        <v>392</v>
      </c>
      <c r="V30" s="569" t="s">
        <v>392</v>
      </c>
      <c r="W30" s="641">
        <v>0</v>
      </c>
      <c r="X30" s="645"/>
      <c r="Y30" s="413">
        <v>2036</v>
      </c>
      <c r="Z30" s="643">
        <f t="shared" si="0"/>
        <v>0</v>
      </c>
      <c r="AB30" s="413">
        <v>2036</v>
      </c>
      <c r="AC30" s="605">
        <f t="shared" si="1"/>
        <v>0</v>
      </c>
      <c r="AD30" s="605">
        <f t="shared" si="2"/>
        <v>0</v>
      </c>
      <c r="AE30" s="641">
        <f t="shared" si="3"/>
        <v>0</v>
      </c>
    </row>
    <row r="31" spans="2:31" x14ac:dyDescent="0.25">
      <c r="B31" s="413">
        <v>2037</v>
      </c>
      <c r="C31" s="593">
        <f>VMT!Q30</f>
        <v>499477.90960052679</v>
      </c>
      <c r="D31" s="594">
        <f>VMT!W30</f>
        <v>167297.09039947321</v>
      </c>
      <c r="E31" s="597"/>
      <c r="F31" s="413">
        <v>2037</v>
      </c>
      <c r="G31" s="593" t="s">
        <v>392</v>
      </c>
      <c r="H31" s="594" t="s">
        <v>392</v>
      </c>
      <c r="I31" s="597"/>
      <c r="J31" s="413">
        <v>2037</v>
      </c>
      <c r="K31" s="593" t="s">
        <v>392</v>
      </c>
      <c r="L31" s="593" t="s">
        <v>392</v>
      </c>
      <c r="M31" s="594" t="s">
        <v>392</v>
      </c>
      <c r="N31" s="597"/>
      <c r="O31" s="413">
        <v>2037</v>
      </c>
      <c r="P31" s="593" t="s">
        <v>392</v>
      </c>
      <c r="Q31" s="593" t="s">
        <v>392</v>
      </c>
      <c r="R31" s="594" t="s">
        <v>392</v>
      </c>
      <c r="S31" s="597"/>
      <c r="T31" s="413">
        <v>2037</v>
      </c>
      <c r="U31" s="569" t="s">
        <v>392</v>
      </c>
      <c r="V31" s="569" t="s">
        <v>392</v>
      </c>
      <c r="W31" s="641">
        <v>0</v>
      </c>
      <c r="X31" s="645"/>
      <c r="Y31" s="413">
        <v>2037</v>
      </c>
      <c r="Z31" s="643">
        <f t="shared" si="0"/>
        <v>0</v>
      </c>
      <c r="AB31" s="413">
        <v>2037</v>
      </c>
      <c r="AC31" s="605">
        <f t="shared" si="1"/>
        <v>0</v>
      </c>
      <c r="AD31" s="605">
        <f t="shared" si="2"/>
        <v>0</v>
      </c>
      <c r="AE31" s="641">
        <f t="shared" si="3"/>
        <v>0</v>
      </c>
    </row>
    <row r="32" spans="2:31" x14ac:dyDescent="0.25">
      <c r="B32" s="413">
        <v>2038</v>
      </c>
      <c r="C32" s="593">
        <f>VMT!Q31</f>
        <v>511554.69885864796</v>
      </c>
      <c r="D32" s="594">
        <f>VMT!W31</f>
        <v>171345.30114135207</v>
      </c>
      <c r="E32" s="597"/>
      <c r="F32" s="413">
        <v>2038</v>
      </c>
      <c r="G32" s="593" t="s">
        <v>392</v>
      </c>
      <c r="H32" s="594" t="s">
        <v>392</v>
      </c>
      <c r="I32" s="597"/>
      <c r="J32" s="413">
        <v>2038</v>
      </c>
      <c r="K32" s="593" t="s">
        <v>392</v>
      </c>
      <c r="L32" s="593" t="s">
        <v>392</v>
      </c>
      <c r="M32" s="594" t="s">
        <v>392</v>
      </c>
      <c r="N32" s="597"/>
      <c r="O32" s="413">
        <v>2038</v>
      </c>
      <c r="P32" s="593" t="s">
        <v>392</v>
      </c>
      <c r="Q32" s="593" t="s">
        <v>392</v>
      </c>
      <c r="R32" s="594" t="s">
        <v>392</v>
      </c>
      <c r="S32" s="597"/>
      <c r="T32" s="413">
        <v>2038</v>
      </c>
      <c r="U32" s="569" t="s">
        <v>392</v>
      </c>
      <c r="V32" s="569" t="s">
        <v>392</v>
      </c>
      <c r="W32" s="641">
        <v>0</v>
      </c>
      <c r="X32" s="645"/>
      <c r="Y32" s="413">
        <v>2038</v>
      </c>
      <c r="Z32" s="643">
        <f t="shared" si="0"/>
        <v>0</v>
      </c>
      <c r="AB32" s="413">
        <v>2038</v>
      </c>
      <c r="AC32" s="605">
        <f t="shared" si="1"/>
        <v>0</v>
      </c>
      <c r="AD32" s="605">
        <f t="shared" si="2"/>
        <v>0</v>
      </c>
      <c r="AE32" s="641">
        <f t="shared" si="3"/>
        <v>0</v>
      </c>
    </row>
    <row r="33" spans="2:31" x14ac:dyDescent="0.25">
      <c r="B33" s="413">
        <v>2039</v>
      </c>
      <c r="C33" s="593">
        <f>VMT!Q32</f>
        <v>521785.79283582093</v>
      </c>
      <c r="D33" s="594">
        <f>VMT!W32</f>
        <v>174772.20716417913</v>
      </c>
      <c r="E33" s="597"/>
      <c r="F33" s="413">
        <v>2039</v>
      </c>
      <c r="G33" s="593" t="s">
        <v>392</v>
      </c>
      <c r="H33" s="594" t="s">
        <v>392</v>
      </c>
      <c r="I33" s="597"/>
      <c r="J33" s="413">
        <v>2039</v>
      </c>
      <c r="K33" s="593" t="s">
        <v>392</v>
      </c>
      <c r="L33" s="593" t="s">
        <v>392</v>
      </c>
      <c r="M33" s="594" t="s">
        <v>392</v>
      </c>
      <c r="N33" s="597"/>
      <c r="O33" s="413">
        <v>2039</v>
      </c>
      <c r="P33" s="593" t="s">
        <v>392</v>
      </c>
      <c r="Q33" s="593" t="s">
        <v>392</v>
      </c>
      <c r="R33" s="594" t="s">
        <v>392</v>
      </c>
      <c r="S33" s="597"/>
      <c r="T33" s="413">
        <v>2039</v>
      </c>
      <c r="U33" s="569" t="s">
        <v>392</v>
      </c>
      <c r="V33" s="569" t="s">
        <v>392</v>
      </c>
      <c r="W33" s="641">
        <v>0</v>
      </c>
      <c r="X33" s="645"/>
      <c r="Y33" s="413">
        <v>2039</v>
      </c>
      <c r="Z33" s="643">
        <f t="shared" si="0"/>
        <v>4339526.653062732</v>
      </c>
      <c r="AB33" s="413">
        <v>2039</v>
      </c>
      <c r="AC33" s="605">
        <f t="shared" si="1"/>
        <v>4339526.653062732</v>
      </c>
      <c r="AD33" s="605">
        <f t="shared" si="2"/>
        <v>915409.62265706284</v>
      </c>
      <c r="AE33" s="641">
        <f t="shared" si="3"/>
        <v>2198802.3471976165</v>
      </c>
    </row>
    <row r="34" spans="2:31" x14ac:dyDescent="0.25">
      <c r="B34" s="413">
        <v>2040</v>
      </c>
      <c r="C34" s="593">
        <f>VMT!Q33</f>
        <v>532221.50869253732</v>
      </c>
      <c r="D34" s="594">
        <f>VMT!W33</f>
        <v>178267.65130746271</v>
      </c>
      <c r="E34" s="597"/>
      <c r="F34" s="413">
        <v>2040</v>
      </c>
      <c r="G34" s="593" t="s">
        <v>392</v>
      </c>
      <c r="H34" s="594" t="s">
        <v>392</v>
      </c>
      <c r="I34" s="597"/>
      <c r="J34" s="413">
        <v>2040</v>
      </c>
      <c r="K34" s="593" t="s">
        <v>392</v>
      </c>
      <c r="L34" s="593" t="s">
        <v>392</v>
      </c>
      <c r="M34" s="594" t="s">
        <v>392</v>
      </c>
      <c r="N34" s="597"/>
      <c r="O34" s="413">
        <v>2040</v>
      </c>
      <c r="P34" s="593" t="s">
        <v>392</v>
      </c>
      <c r="Q34" s="593" t="s">
        <v>392</v>
      </c>
      <c r="R34" s="594" t="s">
        <v>392</v>
      </c>
      <c r="S34" s="597"/>
      <c r="T34" s="413">
        <v>2040</v>
      </c>
      <c r="U34" s="569" t="s">
        <v>392</v>
      </c>
      <c r="V34" s="569" t="s">
        <v>392</v>
      </c>
      <c r="W34" s="641">
        <v>0</v>
      </c>
      <c r="X34" s="645"/>
      <c r="Y34" s="413">
        <v>2040</v>
      </c>
      <c r="Z34" s="643">
        <f t="shared" si="0"/>
        <v>0</v>
      </c>
      <c r="AB34" s="413">
        <v>2040</v>
      </c>
      <c r="AC34" s="605">
        <f t="shared" si="1"/>
        <v>0</v>
      </c>
      <c r="AD34" s="605">
        <f t="shared" si="2"/>
        <v>0</v>
      </c>
      <c r="AE34" s="641">
        <f t="shared" si="3"/>
        <v>0</v>
      </c>
    </row>
    <row r="35" spans="2:31" ht="15.75" thickBot="1" x14ac:dyDescent="0.3">
      <c r="B35" s="501">
        <v>2041</v>
      </c>
      <c r="C35" s="599">
        <f>VMT!Q34</f>
        <v>542865.93886638805</v>
      </c>
      <c r="D35" s="600">
        <f>VMT!W34</f>
        <v>181833.00433361193</v>
      </c>
      <c r="E35" s="597"/>
      <c r="F35" s="501">
        <v>2041</v>
      </c>
      <c r="G35" s="599" t="s">
        <v>392</v>
      </c>
      <c r="H35" s="600" t="s">
        <v>392</v>
      </c>
      <c r="I35" s="597"/>
      <c r="J35" s="501">
        <v>2041</v>
      </c>
      <c r="K35" s="599" t="s">
        <v>392</v>
      </c>
      <c r="L35" s="599" t="s">
        <v>392</v>
      </c>
      <c r="M35" s="600" t="s">
        <v>392</v>
      </c>
      <c r="N35" s="597"/>
      <c r="O35" s="501">
        <v>2041</v>
      </c>
      <c r="P35" s="599" t="s">
        <v>392</v>
      </c>
      <c r="Q35" s="599" t="s">
        <v>392</v>
      </c>
      <c r="R35" s="600" t="s">
        <v>392</v>
      </c>
      <c r="S35" s="597"/>
      <c r="T35" s="501">
        <v>2041</v>
      </c>
      <c r="U35" s="592" t="s">
        <v>392</v>
      </c>
      <c r="V35" s="592" t="s">
        <v>392</v>
      </c>
      <c r="W35" s="642">
        <v>0</v>
      </c>
      <c r="X35" s="645"/>
      <c r="Y35" s="501">
        <v>2041</v>
      </c>
      <c r="Z35" s="646">
        <f t="shared" si="0"/>
        <v>0</v>
      </c>
      <c r="AB35" s="650">
        <v>2041</v>
      </c>
      <c r="AC35" s="651">
        <f t="shared" si="1"/>
        <v>0</v>
      </c>
      <c r="AD35" s="651">
        <f t="shared" si="2"/>
        <v>0</v>
      </c>
      <c r="AE35" s="652">
        <f t="shared" si="3"/>
        <v>0</v>
      </c>
    </row>
    <row r="36" spans="2:31" ht="15" customHeight="1" thickBot="1" x14ac:dyDescent="0.3">
      <c r="B36" s="631" t="s">
        <v>481</v>
      </c>
      <c r="F36" s="948" t="s">
        <v>482</v>
      </c>
      <c r="G36" s="948"/>
      <c r="H36" s="948"/>
      <c r="J36" s="948" t="s">
        <v>487</v>
      </c>
      <c r="K36" s="948"/>
      <c r="L36" s="948"/>
      <c r="M36" s="948"/>
      <c r="O36" s="948" t="s">
        <v>488</v>
      </c>
      <c r="P36" s="948"/>
      <c r="Q36" s="948"/>
      <c r="R36" s="948"/>
      <c r="T36" s="948" t="s">
        <v>503</v>
      </c>
      <c r="U36" s="948"/>
      <c r="V36" s="948"/>
      <c r="W36" s="948"/>
      <c r="X36" s="615"/>
      <c r="Y36" s="649" t="s">
        <v>214</v>
      </c>
      <c r="Z36" s="445">
        <f>SUM(Z7:Z35)</f>
        <v>-5278936.5416972479</v>
      </c>
      <c r="AB36" s="653" t="s">
        <v>214</v>
      </c>
      <c r="AC36" s="654">
        <f>SUM(AC7:AC35)</f>
        <v>-5278936.5416972479</v>
      </c>
      <c r="AD36" s="654">
        <f t="shared" ref="AD36:AE36" si="9">SUM(AD7:AD35)</f>
        <v>-9771801.8204228245</v>
      </c>
      <c r="AE36" s="655">
        <f t="shared" si="9"/>
        <v>-8411873.6473541595</v>
      </c>
    </row>
    <row r="37" spans="2:31" x14ac:dyDescent="0.25">
      <c r="F37" s="949"/>
      <c r="G37" s="949"/>
      <c r="H37" s="949"/>
      <c r="I37" s="607"/>
      <c r="J37" s="949"/>
      <c r="K37" s="949"/>
      <c r="L37" s="949"/>
      <c r="M37" s="949"/>
      <c r="O37" s="949"/>
      <c r="P37" s="949"/>
      <c r="Q37" s="949"/>
      <c r="R37" s="949"/>
      <c r="T37" s="951"/>
      <c r="U37" s="951"/>
      <c r="V37" s="951"/>
      <c r="W37" s="951"/>
      <c r="X37" s="615"/>
    </row>
    <row r="38" spans="2:31" x14ac:dyDescent="0.25">
      <c r="F38" s="949"/>
      <c r="G38" s="949"/>
      <c r="H38" s="949"/>
      <c r="T38" s="951"/>
      <c r="U38" s="951"/>
      <c r="V38" s="951"/>
      <c r="W38" s="951"/>
      <c r="X38" s="615"/>
    </row>
    <row r="39" spans="2:31" ht="15" customHeight="1" thickBot="1" x14ac:dyDescent="0.3">
      <c r="E39" s="573"/>
      <c r="F39" s="949"/>
      <c r="G39" s="949"/>
      <c r="H39" s="949"/>
      <c r="J39" s="947" t="s">
        <v>491</v>
      </c>
      <c r="K39" s="947"/>
      <c r="L39" s="947"/>
    </row>
    <row r="40" spans="2:31" ht="15.75" thickBot="1" x14ac:dyDescent="0.3">
      <c r="E40" s="601"/>
      <c r="F40" s="607"/>
      <c r="G40" s="607"/>
      <c r="H40" s="607"/>
      <c r="J40" s="1014" t="s">
        <v>460</v>
      </c>
      <c r="K40" s="611" t="s">
        <v>483</v>
      </c>
      <c r="L40" s="609" t="s">
        <v>484</v>
      </c>
      <c r="T40" s="861" t="s">
        <v>492</v>
      </c>
      <c r="U40" s="861"/>
      <c r="V40" s="861"/>
    </row>
    <row r="41" spans="2:31" x14ac:dyDescent="0.25">
      <c r="F41" s="607"/>
      <c r="G41" s="607"/>
      <c r="H41" s="607"/>
      <c r="J41" s="1015"/>
      <c r="K41" s="935">
        <v>70</v>
      </c>
      <c r="L41" s="936">
        <v>60</v>
      </c>
      <c r="T41" s="1024" t="s">
        <v>467</v>
      </c>
      <c r="U41" s="1023" t="s">
        <v>456</v>
      </c>
      <c r="V41" s="856" t="s">
        <v>457</v>
      </c>
    </row>
    <row r="42" spans="2:31" ht="15.75" thickBot="1" x14ac:dyDescent="0.3">
      <c r="J42" s="986"/>
      <c r="K42" s="937"/>
      <c r="L42" s="857"/>
      <c r="T42" s="1026"/>
      <c r="U42" s="905"/>
      <c r="V42" s="936"/>
    </row>
    <row r="43" spans="2:31" ht="15.75" thickBot="1" x14ac:dyDescent="0.3">
      <c r="J43" s="1024" t="s">
        <v>458</v>
      </c>
      <c r="K43" s="611" t="s">
        <v>466</v>
      </c>
      <c r="L43" s="609" t="s">
        <v>4</v>
      </c>
      <c r="T43" s="1025"/>
      <c r="U43" s="639">
        <v>14.1</v>
      </c>
      <c r="V43" s="640">
        <v>27.2</v>
      </c>
    </row>
    <row r="44" spans="2:31" ht="15" customHeight="1" thickBot="1" x14ac:dyDescent="0.3">
      <c r="J44" s="1025"/>
      <c r="K44" s="635">
        <v>1.39</v>
      </c>
      <c r="L44" s="610">
        <v>1</v>
      </c>
    </row>
    <row r="46" spans="2:31" ht="15" customHeight="1" x14ac:dyDescent="0.3"/>
    <row r="47" spans="2:31" ht="15" customHeight="1" x14ac:dyDescent="0.25">
      <c r="F47" s="848" t="s">
        <v>496</v>
      </c>
      <c r="G47" s="848"/>
      <c r="H47" s="848"/>
      <c r="J47" s="848" t="s">
        <v>497</v>
      </c>
      <c r="K47" s="848"/>
      <c r="L47" s="848"/>
      <c r="M47" s="848"/>
      <c r="O47" s="848" t="s">
        <v>499</v>
      </c>
      <c r="P47" s="848"/>
      <c r="Q47" s="848"/>
      <c r="R47" s="848"/>
      <c r="T47" s="848" t="s">
        <v>500</v>
      </c>
      <c r="U47" s="848"/>
      <c r="V47" s="848"/>
      <c r="W47" s="848"/>
      <c r="X47" s="608"/>
    </row>
    <row r="48" spans="2:31" ht="15.75" thickBot="1" x14ac:dyDescent="0.3">
      <c r="F48" s="862"/>
      <c r="G48" s="862"/>
      <c r="H48" s="862"/>
      <c r="J48" s="862"/>
      <c r="K48" s="862"/>
      <c r="L48" s="862"/>
      <c r="M48" s="862"/>
      <c r="O48" s="862"/>
      <c r="P48" s="862"/>
      <c r="Q48" s="862"/>
      <c r="R48" s="862"/>
      <c r="T48" s="848"/>
      <c r="U48" s="848"/>
      <c r="V48" s="848"/>
      <c r="W48" s="848"/>
      <c r="X48" s="608"/>
    </row>
    <row r="49" spans="5:24" ht="15" customHeight="1" x14ac:dyDescent="0.25">
      <c r="F49" s="850" t="s">
        <v>21</v>
      </c>
      <c r="G49" s="853" t="s">
        <v>468</v>
      </c>
      <c r="H49" s="854" t="s">
        <v>469</v>
      </c>
      <c r="J49" s="850" t="s">
        <v>21</v>
      </c>
      <c r="K49" s="853" t="s">
        <v>490</v>
      </c>
      <c r="L49" s="853" t="s">
        <v>489</v>
      </c>
      <c r="M49" s="1019" t="s">
        <v>461</v>
      </c>
      <c r="O49" s="850" t="s">
        <v>21</v>
      </c>
      <c r="P49" s="853" t="s">
        <v>465</v>
      </c>
      <c r="Q49" s="853" t="s">
        <v>464</v>
      </c>
      <c r="R49" s="1019" t="s">
        <v>461</v>
      </c>
      <c r="T49" s="850" t="s">
        <v>21</v>
      </c>
      <c r="U49" s="853" t="s">
        <v>456</v>
      </c>
      <c r="V49" s="853" t="s">
        <v>457</v>
      </c>
      <c r="W49" s="1019" t="s">
        <v>214</v>
      </c>
      <c r="X49" s="644"/>
    </row>
    <row r="50" spans="5:24" s="607" customFormat="1" ht="15" customHeight="1" x14ac:dyDescent="0.25">
      <c r="E50" s="616"/>
      <c r="F50" s="923"/>
      <c r="G50" s="970"/>
      <c r="H50" s="972"/>
      <c r="J50" s="923"/>
      <c r="K50" s="970"/>
      <c r="L50" s="970"/>
      <c r="M50" s="1020"/>
      <c r="O50" s="923"/>
      <c r="P50" s="970"/>
      <c r="Q50" s="970"/>
      <c r="R50" s="1020"/>
      <c r="T50" s="907"/>
      <c r="U50" s="908"/>
      <c r="V50" s="908"/>
      <c r="W50" s="1022"/>
      <c r="X50" s="644"/>
    </row>
    <row r="51" spans="5:24" ht="15.75" thickBot="1" x14ac:dyDescent="0.3">
      <c r="F51" s="851"/>
      <c r="G51" s="928"/>
      <c r="H51" s="855"/>
      <c r="J51" s="851"/>
      <c r="K51" s="928"/>
      <c r="L51" s="928"/>
      <c r="M51" s="1021"/>
      <c r="O51" s="851"/>
      <c r="P51" s="928"/>
      <c r="Q51" s="928"/>
      <c r="R51" s="1021"/>
      <c r="T51" s="851"/>
      <c r="U51" s="928"/>
      <c r="V51" s="928"/>
      <c r="W51" s="1021"/>
      <c r="X51" s="644"/>
    </row>
    <row r="52" spans="5:24" x14ac:dyDescent="0.25">
      <c r="F52" s="409">
        <v>2013</v>
      </c>
      <c r="G52" s="593"/>
      <c r="H52" s="594"/>
      <c r="J52" s="426">
        <v>2013</v>
      </c>
      <c r="K52" s="636" t="s">
        <v>392</v>
      </c>
      <c r="L52" s="636" t="s">
        <v>392</v>
      </c>
      <c r="M52" s="637" t="s">
        <v>392</v>
      </c>
      <c r="O52" s="426">
        <v>2013</v>
      </c>
      <c r="P52" s="636" t="s">
        <v>392</v>
      </c>
      <c r="Q52" s="636" t="s">
        <v>392</v>
      </c>
      <c r="R52" s="637" t="s">
        <v>392</v>
      </c>
      <c r="T52" s="409">
        <v>2013</v>
      </c>
      <c r="U52" s="593" t="s">
        <v>392</v>
      </c>
      <c r="V52" s="593" t="s">
        <v>392</v>
      </c>
      <c r="W52" s="604">
        <v>0</v>
      </c>
      <c r="X52" s="645"/>
    </row>
    <row r="53" spans="5:24" x14ac:dyDescent="0.25">
      <c r="F53" s="413">
        <v>2014</v>
      </c>
      <c r="G53" s="593"/>
      <c r="H53" s="594"/>
      <c r="J53" s="413">
        <v>2014</v>
      </c>
      <c r="K53" s="593" t="s">
        <v>392</v>
      </c>
      <c r="L53" s="593" t="s">
        <v>392</v>
      </c>
      <c r="M53" s="594" t="s">
        <v>392</v>
      </c>
      <c r="O53" s="413">
        <v>2014</v>
      </c>
      <c r="P53" s="593" t="s">
        <v>392</v>
      </c>
      <c r="Q53" s="593" t="s">
        <v>392</v>
      </c>
      <c r="R53" s="594" t="s">
        <v>392</v>
      </c>
      <c r="T53" s="413">
        <v>2014</v>
      </c>
      <c r="U53" s="569" t="s">
        <v>392</v>
      </c>
      <c r="V53" s="569" t="s">
        <v>392</v>
      </c>
      <c r="W53" s="641">
        <v>0</v>
      </c>
      <c r="X53" s="645"/>
    </row>
    <row r="54" spans="5:24" x14ac:dyDescent="0.25">
      <c r="F54" s="413">
        <v>2015</v>
      </c>
      <c r="G54" s="593"/>
      <c r="H54" s="594"/>
      <c r="J54" s="413">
        <v>2015</v>
      </c>
      <c r="K54" s="593" t="s">
        <v>392</v>
      </c>
      <c r="L54" s="593" t="s">
        <v>392</v>
      </c>
      <c r="M54" s="594" t="s">
        <v>392</v>
      </c>
      <c r="O54" s="413">
        <v>2015</v>
      </c>
      <c r="P54" s="593" t="s">
        <v>392</v>
      </c>
      <c r="Q54" s="593" t="s">
        <v>392</v>
      </c>
      <c r="R54" s="594" t="s">
        <v>392</v>
      </c>
      <c r="T54" s="413">
        <v>2015</v>
      </c>
      <c r="U54" s="569" t="s">
        <v>392</v>
      </c>
      <c r="V54" s="569" t="s">
        <v>392</v>
      </c>
      <c r="W54" s="641">
        <v>0</v>
      </c>
      <c r="X54" s="645"/>
    </row>
    <row r="55" spans="5:24" x14ac:dyDescent="0.25">
      <c r="F55" s="413">
        <v>2016</v>
      </c>
      <c r="G55" s="593"/>
      <c r="H55" s="594"/>
      <c r="J55" s="413">
        <v>2016</v>
      </c>
      <c r="K55" s="593" t="s">
        <v>392</v>
      </c>
      <c r="L55" s="593" t="s">
        <v>392</v>
      </c>
      <c r="M55" s="594" t="s">
        <v>392</v>
      </c>
      <c r="O55" s="413">
        <v>2016</v>
      </c>
      <c r="P55" s="593" t="s">
        <v>392</v>
      </c>
      <c r="Q55" s="593" t="s">
        <v>392</v>
      </c>
      <c r="R55" s="594" t="s">
        <v>392</v>
      </c>
      <c r="T55" s="413">
        <v>2016</v>
      </c>
      <c r="U55" s="569" t="s">
        <v>392</v>
      </c>
      <c r="V55" s="569" t="s">
        <v>392</v>
      </c>
      <c r="W55" s="641">
        <v>0</v>
      </c>
      <c r="X55" s="645"/>
    </row>
    <row r="56" spans="5:24" x14ac:dyDescent="0.25">
      <c r="F56" s="413">
        <v>2017</v>
      </c>
      <c r="G56" s="593"/>
      <c r="H56" s="594"/>
      <c r="J56" s="413">
        <v>2017</v>
      </c>
      <c r="K56" s="593" t="s">
        <v>392</v>
      </c>
      <c r="L56" s="593" t="s">
        <v>392</v>
      </c>
      <c r="M56" s="594" t="s">
        <v>392</v>
      </c>
      <c r="O56" s="413">
        <v>2017</v>
      </c>
      <c r="P56" s="593" t="s">
        <v>392</v>
      </c>
      <c r="Q56" s="593" t="s">
        <v>392</v>
      </c>
      <c r="R56" s="594" t="s">
        <v>392</v>
      </c>
      <c r="T56" s="413">
        <v>2017</v>
      </c>
      <c r="U56" s="569" t="s">
        <v>392</v>
      </c>
      <c r="V56" s="569" t="s">
        <v>392</v>
      </c>
      <c r="W56" s="641">
        <v>0</v>
      </c>
      <c r="X56" s="645"/>
    </row>
    <row r="57" spans="5:24" x14ac:dyDescent="0.25">
      <c r="F57" s="413">
        <v>2018</v>
      </c>
      <c r="G57" s="593"/>
      <c r="H57" s="594"/>
      <c r="J57" s="413">
        <v>2018</v>
      </c>
      <c r="K57" s="593" t="s">
        <v>392</v>
      </c>
      <c r="L57" s="593" t="s">
        <v>392</v>
      </c>
      <c r="M57" s="594" t="s">
        <v>392</v>
      </c>
      <c r="O57" s="413">
        <v>2018</v>
      </c>
      <c r="P57" s="593" t="s">
        <v>392</v>
      </c>
      <c r="Q57" s="593" t="s">
        <v>392</v>
      </c>
      <c r="R57" s="594" t="s">
        <v>392</v>
      </c>
      <c r="T57" s="413">
        <v>2018</v>
      </c>
      <c r="U57" s="569" t="s">
        <v>392</v>
      </c>
      <c r="V57" s="569" t="s">
        <v>392</v>
      </c>
      <c r="W57" s="641">
        <v>0</v>
      </c>
      <c r="X57" s="645"/>
    </row>
    <row r="58" spans="5:24" x14ac:dyDescent="0.25">
      <c r="F58" s="413">
        <v>2019</v>
      </c>
      <c r="G58" s="593">
        <f>C13*365/3</f>
        <v>34321643.859445415</v>
      </c>
      <c r="H58" s="594">
        <f>D13*365/3</f>
        <v>11488897.807221249</v>
      </c>
      <c r="J58" s="413">
        <v>2019</v>
      </c>
      <c r="K58" s="593">
        <f>G58/$L$41*$K$44</f>
        <v>795118.08274381876</v>
      </c>
      <c r="L58" s="593">
        <f>G58/$K$41*$K$44</f>
        <v>681529.78520898754</v>
      </c>
      <c r="M58" s="594">
        <f>K58-L58</f>
        <v>113588.29753483122</v>
      </c>
      <c r="O58" s="413">
        <v>2019</v>
      </c>
      <c r="P58" s="593">
        <f>H58/$L$41*$L$44</f>
        <v>191481.63012035415</v>
      </c>
      <c r="Q58" s="593">
        <f>H58/$K$41*$L$44</f>
        <v>164127.11153173214</v>
      </c>
      <c r="R58" s="594">
        <f>P58-Q58</f>
        <v>27354.518588622013</v>
      </c>
      <c r="T58" s="413">
        <v>2019</v>
      </c>
      <c r="U58" s="605">
        <f>M58*$U$43</f>
        <v>1601594.9952411202</v>
      </c>
      <c r="V58" s="605">
        <f>R58*$V$43</f>
        <v>744042.90561051876</v>
      </c>
      <c r="W58" s="641">
        <f>SUM(U58:V58)</f>
        <v>2345637.900851639</v>
      </c>
      <c r="X58" s="645"/>
    </row>
    <row r="59" spans="5:24" x14ac:dyDescent="0.25">
      <c r="F59" s="413">
        <v>2020</v>
      </c>
      <c r="G59" s="593"/>
      <c r="H59" s="594"/>
      <c r="J59" s="413">
        <v>2020</v>
      </c>
      <c r="K59" s="593" t="s">
        <v>392</v>
      </c>
      <c r="L59" s="593" t="s">
        <v>392</v>
      </c>
      <c r="M59" s="594" t="s">
        <v>392</v>
      </c>
      <c r="O59" s="413">
        <v>2020</v>
      </c>
      <c r="P59" s="593" t="s">
        <v>392</v>
      </c>
      <c r="Q59" s="593" t="s">
        <v>392</v>
      </c>
      <c r="R59" s="594" t="s">
        <v>392</v>
      </c>
      <c r="T59" s="413">
        <v>2020</v>
      </c>
      <c r="U59" s="569" t="s">
        <v>392</v>
      </c>
      <c r="V59" s="569" t="s">
        <v>392</v>
      </c>
      <c r="W59" s="641">
        <v>0</v>
      </c>
      <c r="X59" s="645"/>
    </row>
    <row r="60" spans="5:24" x14ac:dyDescent="0.25">
      <c r="F60" s="413">
        <v>2021</v>
      </c>
      <c r="G60" s="593"/>
      <c r="H60" s="594"/>
      <c r="J60" s="413">
        <v>2021</v>
      </c>
      <c r="K60" s="593" t="s">
        <v>392</v>
      </c>
      <c r="L60" s="593" t="s">
        <v>392</v>
      </c>
      <c r="M60" s="594" t="s">
        <v>392</v>
      </c>
      <c r="O60" s="413">
        <v>2021</v>
      </c>
      <c r="P60" s="593" t="s">
        <v>392</v>
      </c>
      <c r="Q60" s="593" t="s">
        <v>392</v>
      </c>
      <c r="R60" s="594" t="s">
        <v>392</v>
      </c>
      <c r="T60" s="413">
        <v>2021</v>
      </c>
      <c r="U60" s="569" t="s">
        <v>392</v>
      </c>
      <c r="V60" s="569" t="s">
        <v>392</v>
      </c>
      <c r="W60" s="641">
        <v>0</v>
      </c>
      <c r="X60" s="645"/>
    </row>
    <row r="61" spans="5:24" x14ac:dyDescent="0.25">
      <c r="F61" s="413">
        <v>2022</v>
      </c>
      <c r="G61" s="593"/>
      <c r="H61" s="594"/>
      <c r="J61" s="413">
        <v>2022</v>
      </c>
      <c r="K61" s="593" t="s">
        <v>392</v>
      </c>
      <c r="L61" s="593" t="s">
        <v>392</v>
      </c>
      <c r="M61" s="594" t="s">
        <v>392</v>
      </c>
      <c r="O61" s="413">
        <v>2022</v>
      </c>
      <c r="P61" s="593" t="s">
        <v>392</v>
      </c>
      <c r="Q61" s="593" t="s">
        <v>392</v>
      </c>
      <c r="R61" s="594" t="s">
        <v>392</v>
      </c>
      <c r="T61" s="413">
        <v>2022</v>
      </c>
      <c r="U61" s="569" t="s">
        <v>392</v>
      </c>
      <c r="V61" s="569" t="s">
        <v>392</v>
      </c>
      <c r="W61" s="641">
        <v>0</v>
      </c>
      <c r="X61" s="645"/>
    </row>
    <row r="62" spans="5:24" x14ac:dyDescent="0.25">
      <c r="F62" s="413">
        <v>2023</v>
      </c>
      <c r="G62" s="593"/>
      <c r="H62" s="594"/>
      <c r="J62" s="413">
        <v>2023</v>
      </c>
      <c r="K62" s="593" t="s">
        <v>392</v>
      </c>
      <c r="L62" s="593" t="s">
        <v>392</v>
      </c>
      <c r="M62" s="594" t="s">
        <v>392</v>
      </c>
      <c r="O62" s="413">
        <v>2023</v>
      </c>
      <c r="P62" s="593" t="s">
        <v>392</v>
      </c>
      <c r="Q62" s="593" t="s">
        <v>392</v>
      </c>
      <c r="R62" s="594" t="s">
        <v>392</v>
      </c>
      <c r="T62" s="413">
        <v>2023</v>
      </c>
      <c r="U62" s="569" t="s">
        <v>392</v>
      </c>
      <c r="V62" s="569" t="s">
        <v>392</v>
      </c>
      <c r="W62" s="641">
        <v>0</v>
      </c>
      <c r="X62" s="645"/>
    </row>
    <row r="63" spans="5:24" x14ac:dyDescent="0.25">
      <c r="F63" s="413">
        <v>2024</v>
      </c>
      <c r="G63" s="593">
        <f>C18*365/3</f>
        <v>41668357.324802458</v>
      </c>
      <c r="H63" s="594">
        <f>D18*365/3</f>
        <v>13951559.341864208</v>
      </c>
      <c r="J63" s="413">
        <v>2024</v>
      </c>
      <c r="K63" s="593">
        <f>G63/$L$41*$K$44</f>
        <v>965316.94469125685</v>
      </c>
      <c r="L63" s="593">
        <f>G63/$K$41*$K$44</f>
        <v>827414.52402107744</v>
      </c>
      <c r="M63" s="594">
        <f>K63-L63</f>
        <v>137902.42067017942</v>
      </c>
      <c r="O63" s="413">
        <v>2024</v>
      </c>
      <c r="P63" s="593">
        <f>H63/$L$41*$L$44</f>
        <v>232525.98903107012</v>
      </c>
      <c r="Q63" s="593">
        <f>H63/$K$41*$L$44</f>
        <v>199307.9905980601</v>
      </c>
      <c r="R63" s="594">
        <f>P63-Q63</f>
        <v>33217.998433010012</v>
      </c>
      <c r="T63" s="413">
        <v>2024</v>
      </c>
      <c r="U63" s="605">
        <f>M63*$U$43</f>
        <v>1944424.1314495297</v>
      </c>
      <c r="V63" s="605">
        <f>R63*$V$43</f>
        <v>903529.55737787229</v>
      </c>
      <c r="W63" s="641">
        <f>SUM(U63:V63)</f>
        <v>2847953.688827402</v>
      </c>
      <c r="X63" s="645"/>
    </row>
    <row r="64" spans="5:24" x14ac:dyDescent="0.25">
      <c r="F64" s="413">
        <v>2025</v>
      </c>
      <c r="G64" s="593"/>
      <c r="H64" s="594"/>
      <c r="J64" s="413">
        <v>2025</v>
      </c>
      <c r="K64" s="593" t="s">
        <v>392</v>
      </c>
      <c r="L64" s="593" t="s">
        <v>392</v>
      </c>
      <c r="M64" s="594" t="s">
        <v>392</v>
      </c>
      <c r="O64" s="413">
        <v>2025</v>
      </c>
      <c r="P64" s="593" t="s">
        <v>392</v>
      </c>
      <c r="Q64" s="593" t="s">
        <v>392</v>
      </c>
      <c r="R64" s="594" t="s">
        <v>392</v>
      </c>
      <c r="T64" s="413">
        <v>2025</v>
      </c>
      <c r="U64" s="569" t="s">
        <v>392</v>
      </c>
      <c r="V64" s="569" t="s">
        <v>392</v>
      </c>
      <c r="W64" s="641">
        <v>0</v>
      </c>
      <c r="X64" s="645"/>
    </row>
    <row r="65" spans="6:24" x14ac:dyDescent="0.25">
      <c r="F65" s="413">
        <v>2026</v>
      </c>
      <c r="G65" s="593"/>
      <c r="H65" s="594"/>
      <c r="J65" s="413">
        <v>2026</v>
      </c>
      <c r="K65" s="593" t="s">
        <v>392</v>
      </c>
      <c r="L65" s="593" t="s">
        <v>392</v>
      </c>
      <c r="M65" s="594" t="s">
        <v>392</v>
      </c>
      <c r="O65" s="413">
        <v>2026</v>
      </c>
      <c r="P65" s="593" t="s">
        <v>392</v>
      </c>
      <c r="Q65" s="593" t="s">
        <v>392</v>
      </c>
      <c r="R65" s="594" t="s">
        <v>392</v>
      </c>
      <c r="T65" s="413">
        <v>2026</v>
      </c>
      <c r="U65" s="569" t="s">
        <v>392</v>
      </c>
      <c r="V65" s="569" t="s">
        <v>392</v>
      </c>
      <c r="W65" s="641">
        <v>0</v>
      </c>
      <c r="X65" s="645"/>
    </row>
    <row r="66" spans="6:24" x14ac:dyDescent="0.25">
      <c r="F66" s="413">
        <v>2027</v>
      </c>
      <c r="G66" s="593"/>
      <c r="H66" s="594"/>
      <c r="J66" s="413">
        <v>2027</v>
      </c>
      <c r="K66" s="593" t="s">
        <v>392</v>
      </c>
      <c r="L66" s="593" t="s">
        <v>392</v>
      </c>
      <c r="M66" s="594" t="s">
        <v>392</v>
      </c>
      <c r="O66" s="413">
        <v>2027</v>
      </c>
      <c r="P66" s="593" t="s">
        <v>392</v>
      </c>
      <c r="Q66" s="593" t="s">
        <v>392</v>
      </c>
      <c r="R66" s="594" t="s">
        <v>392</v>
      </c>
      <c r="T66" s="413">
        <v>2027</v>
      </c>
      <c r="U66" s="569" t="s">
        <v>392</v>
      </c>
      <c r="V66" s="569" t="s">
        <v>392</v>
      </c>
      <c r="W66" s="641">
        <v>0</v>
      </c>
      <c r="X66" s="645"/>
    </row>
    <row r="67" spans="6:24" x14ac:dyDescent="0.25">
      <c r="F67" s="413">
        <v>2028</v>
      </c>
      <c r="G67" s="593"/>
      <c r="H67" s="594"/>
      <c r="J67" s="413">
        <v>2028</v>
      </c>
      <c r="K67" s="593" t="s">
        <v>392</v>
      </c>
      <c r="L67" s="593" t="s">
        <v>392</v>
      </c>
      <c r="M67" s="594" t="s">
        <v>392</v>
      </c>
      <c r="O67" s="413">
        <v>2028</v>
      </c>
      <c r="P67" s="593" t="s">
        <v>392</v>
      </c>
      <c r="Q67" s="593" t="s">
        <v>392</v>
      </c>
      <c r="R67" s="594" t="s">
        <v>392</v>
      </c>
      <c r="T67" s="413">
        <v>2028</v>
      </c>
      <c r="U67" s="569" t="s">
        <v>392</v>
      </c>
      <c r="V67" s="569" t="s">
        <v>392</v>
      </c>
      <c r="W67" s="641">
        <v>0</v>
      </c>
      <c r="X67" s="645"/>
    </row>
    <row r="68" spans="6:24" x14ac:dyDescent="0.25">
      <c r="F68" s="413">
        <v>2029</v>
      </c>
      <c r="G68" s="593">
        <f>C23*365/3</f>
        <v>49015070.790159494</v>
      </c>
      <c r="H68" s="594">
        <f>D23*365/3</f>
        <v>16414220.876507169</v>
      </c>
      <c r="J68" s="413">
        <v>2029</v>
      </c>
      <c r="K68" s="593">
        <f>G68/$L$41*$K$44</f>
        <v>1135515.8066386948</v>
      </c>
      <c r="L68" s="593">
        <f>G68/$K$41*$K$44</f>
        <v>973299.2628331671</v>
      </c>
      <c r="M68" s="594">
        <f>K68-L68</f>
        <v>162216.54380552773</v>
      </c>
      <c r="O68" s="413">
        <v>2029</v>
      </c>
      <c r="P68" s="593">
        <f>H68/$L$41*$L$44</f>
        <v>273570.34794178617</v>
      </c>
      <c r="Q68" s="593">
        <f>H68/$K$41*$L$44</f>
        <v>234488.86966438813</v>
      </c>
      <c r="R68" s="594">
        <f>P68-Q68</f>
        <v>39081.478277398041</v>
      </c>
      <c r="T68" s="413">
        <v>2029</v>
      </c>
      <c r="U68" s="605">
        <f>M68*$U$43</f>
        <v>2287253.2676579412</v>
      </c>
      <c r="V68" s="605">
        <f>R68*$V$43</f>
        <v>1063016.2091452267</v>
      </c>
      <c r="W68" s="641">
        <f>SUM(U68:V68)</f>
        <v>3350269.4768031677</v>
      </c>
      <c r="X68" s="645"/>
    </row>
    <row r="69" spans="6:24" x14ac:dyDescent="0.25">
      <c r="F69" s="413">
        <v>2030</v>
      </c>
      <c r="G69" s="593"/>
      <c r="H69" s="594"/>
      <c r="J69" s="413">
        <v>2030</v>
      </c>
      <c r="K69" s="593" t="s">
        <v>392</v>
      </c>
      <c r="L69" s="593" t="s">
        <v>392</v>
      </c>
      <c r="M69" s="594" t="s">
        <v>392</v>
      </c>
      <c r="O69" s="413">
        <v>2030</v>
      </c>
      <c r="P69" s="593" t="s">
        <v>392</v>
      </c>
      <c r="Q69" s="593" t="s">
        <v>392</v>
      </c>
      <c r="R69" s="594" t="s">
        <v>392</v>
      </c>
      <c r="T69" s="413">
        <v>2030</v>
      </c>
      <c r="U69" s="569" t="s">
        <v>392</v>
      </c>
      <c r="V69" s="569" t="s">
        <v>392</v>
      </c>
      <c r="W69" s="641">
        <v>0</v>
      </c>
      <c r="X69" s="645"/>
    </row>
    <row r="70" spans="6:24" x14ac:dyDescent="0.25">
      <c r="F70" s="413">
        <v>2031</v>
      </c>
      <c r="G70" s="593"/>
      <c r="H70" s="594"/>
      <c r="J70" s="413">
        <v>2031</v>
      </c>
      <c r="K70" s="593" t="s">
        <v>392</v>
      </c>
      <c r="L70" s="593" t="s">
        <v>392</v>
      </c>
      <c r="M70" s="594" t="s">
        <v>392</v>
      </c>
      <c r="O70" s="413">
        <v>2031</v>
      </c>
      <c r="P70" s="593" t="s">
        <v>392</v>
      </c>
      <c r="Q70" s="593" t="s">
        <v>392</v>
      </c>
      <c r="R70" s="594" t="s">
        <v>392</v>
      </c>
      <c r="T70" s="413">
        <v>2031</v>
      </c>
      <c r="U70" s="569" t="s">
        <v>392</v>
      </c>
      <c r="V70" s="569" t="s">
        <v>392</v>
      </c>
      <c r="W70" s="641">
        <v>0</v>
      </c>
      <c r="X70" s="645"/>
    </row>
    <row r="71" spans="6:24" x14ac:dyDescent="0.25">
      <c r="F71" s="413">
        <v>2032</v>
      </c>
      <c r="G71" s="593"/>
      <c r="H71" s="594"/>
      <c r="J71" s="413">
        <v>2032</v>
      </c>
      <c r="K71" s="593" t="s">
        <v>392</v>
      </c>
      <c r="L71" s="593" t="s">
        <v>392</v>
      </c>
      <c r="M71" s="594" t="s">
        <v>392</v>
      </c>
      <c r="O71" s="413">
        <v>2032</v>
      </c>
      <c r="P71" s="593" t="s">
        <v>392</v>
      </c>
      <c r="Q71" s="593" t="s">
        <v>392</v>
      </c>
      <c r="R71" s="594" t="s">
        <v>392</v>
      </c>
      <c r="T71" s="413">
        <v>2032</v>
      </c>
      <c r="U71" s="569" t="s">
        <v>392</v>
      </c>
      <c r="V71" s="569" t="s">
        <v>392</v>
      </c>
      <c r="W71" s="641">
        <v>0</v>
      </c>
      <c r="X71" s="645"/>
    </row>
    <row r="72" spans="6:24" x14ac:dyDescent="0.25">
      <c r="F72" s="413">
        <v>2033</v>
      </c>
      <c r="G72" s="593"/>
      <c r="H72" s="594"/>
      <c r="J72" s="413">
        <v>2033</v>
      </c>
      <c r="K72" s="593" t="s">
        <v>392</v>
      </c>
      <c r="L72" s="593" t="s">
        <v>392</v>
      </c>
      <c r="M72" s="594" t="s">
        <v>392</v>
      </c>
      <c r="O72" s="413">
        <v>2033</v>
      </c>
      <c r="P72" s="593" t="s">
        <v>392</v>
      </c>
      <c r="Q72" s="593" t="s">
        <v>392</v>
      </c>
      <c r="R72" s="594" t="s">
        <v>392</v>
      </c>
      <c r="T72" s="413">
        <v>2033</v>
      </c>
      <c r="U72" s="569" t="s">
        <v>392</v>
      </c>
      <c r="V72" s="569" t="s">
        <v>392</v>
      </c>
      <c r="W72" s="641">
        <v>0</v>
      </c>
      <c r="X72" s="645"/>
    </row>
    <row r="73" spans="6:24" x14ac:dyDescent="0.25">
      <c r="F73" s="413">
        <v>2034</v>
      </c>
      <c r="G73" s="593">
        <f>C28*365/3</f>
        <v>56361784.255516537</v>
      </c>
      <c r="H73" s="594">
        <f>D28*365/3</f>
        <v>18876882.411150131</v>
      </c>
      <c r="J73" s="413">
        <v>2034</v>
      </c>
      <c r="K73" s="593">
        <f>G73/$L$41*$K$44</f>
        <v>1305714.668586133</v>
      </c>
      <c r="L73" s="593">
        <f>G73/$K$41*$K$44</f>
        <v>1119184.0016452568</v>
      </c>
      <c r="M73" s="594">
        <f>K73-L73</f>
        <v>186530.66694087628</v>
      </c>
      <c r="O73" s="413">
        <v>2034</v>
      </c>
      <c r="P73" s="593">
        <f>H73/$L$41*$L$44</f>
        <v>314614.70685250219</v>
      </c>
      <c r="Q73" s="593">
        <f>H73/$K$41*$L$44</f>
        <v>269669.74873071618</v>
      </c>
      <c r="R73" s="594">
        <f>P73-Q73</f>
        <v>44944.95812178601</v>
      </c>
      <c r="T73" s="413">
        <v>2034</v>
      </c>
      <c r="U73" s="605">
        <f>M73*$U$43</f>
        <v>2630082.4038663553</v>
      </c>
      <c r="V73" s="605">
        <f>R73*$V$43</f>
        <v>1222502.8609125793</v>
      </c>
      <c r="W73" s="641">
        <f>SUM(U73:V73)</f>
        <v>3852585.2647789344</v>
      </c>
      <c r="X73" s="645"/>
    </row>
    <row r="74" spans="6:24" x14ac:dyDescent="0.25">
      <c r="F74" s="413">
        <v>2035</v>
      </c>
      <c r="G74" s="593"/>
      <c r="H74" s="594"/>
      <c r="J74" s="413">
        <v>2035</v>
      </c>
      <c r="K74" s="593" t="s">
        <v>392</v>
      </c>
      <c r="L74" s="593" t="s">
        <v>392</v>
      </c>
      <c r="M74" s="594" t="s">
        <v>392</v>
      </c>
      <c r="O74" s="413">
        <v>2035</v>
      </c>
      <c r="P74" s="593" t="s">
        <v>392</v>
      </c>
      <c r="Q74" s="593" t="s">
        <v>392</v>
      </c>
      <c r="R74" s="594" t="s">
        <v>392</v>
      </c>
      <c r="T74" s="413">
        <v>2035</v>
      </c>
      <c r="U74" s="569" t="s">
        <v>392</v>
      </c>
      <c r="V74" s="569" t="s">
        <v>392</v>
      </c>
      <c r="W74" s="641">
        <v>0</v>
      </c>
      <c r="X74" s="645"/>
    </row>
    <row r="75" spans="6:24" x14ac:dyDescent="0.25">
      <c r="F75" s="413">
        <v>2036</v>
      </c>
      <c r="G75" s="593"/>
      <c r="H75" s="594"/>
      <c r="J75" s="413">
        <v>2036</v>
      </c>
      <c r="K75" s="593" t="s">
        <v>392</v>
      </c>
      <c r="L75" s="593" t="s">
        <v>392</v>
      </c>
      <c r="M75" s="594" t="s">
        <v>392</v>
      </c>
      <c r="O75" s="413">
        <v>2036</v>
      </c>
      <c r="P75" s="593" t="s">
        <v>392</v>
      </c>
      <c r="Q75" s="593" t="s">
        <v>392</v>
      </c>
      <c r="R75" s="594" t="s">
        <v>392</v>
      </c>
      <c r="T75" s="413">
        <v>2036</v>
      </c>
      <c r="U75" s="569" t="s">
        <v>392</v>
      </c>
      <c r="V75" s="569" t="s">
        <v>392</v>
      </c>
      <c r="W75" s="641">
        <v>0</v>
      </c>
      <c r="X75" s="645"/>
    </row>
    <row r="76" spans="6:24" x14ac:dyDescent="0.25">
      <c r="F76" s="413">
        <v>2037</v>
      </c>
      <c r="G76" s="593"/>
      <c r="H76" s="594"/>
      <c r="J76" s="413">
        <v>2037</v>
      </c>
      <c r="K76" s="593" t="s">
        <v>392</v>
      </c>
      <c r="L76" s="593" t="s">
        <v>392</v>
      </c>
      <c r="M76" s="594" t="s">
        <v>392</v>
      </c>
      <c r="O76" s="413">
        <v>2037</v>
      </c>
      <c r="P76" s="593" t="s">
        <v>392</v>
      </c>
      <c r="Q76" s="593" t="s">
        <v>392</v>
      </c>
      <c r="R76" s="594" t="s">
        <v>392</v>
      </c>
      <c r="T76" s="413">
        <v>2037</v>
      </c>
      <c r="U76" s="569" t="s">
        <v>392</v>
      </c>
      <c r="V76" s="569" t="s">
        <v>392</v>
      </c>
      <c r="W76" s="641">
        <v>0</v>
      </c>
      <c r="X76" s="645"/>
    </row>
    <row r="77" spans="6:24" x14ac:dyDescent="0.25">
      <c r="F77" s="413">
        <v>2038</v>
      </c>
      <c r="G77" s="593"/>
      <c r="H77" s="594"/>
      <c r="J77" s="413">
        <v>2038</v>
      </c>
      <c r="K77" s="593" t="s">
        <v>392</v>
      </c>
      <c r="L77" s="593" t="s">
        <v>392</v>
      </c>
      <c r="M77" s="594" t="s">
        <v>392</v>
      </c>
      <c r="O77" s="413">
        <v>2038</v>
      </c>
      <c r="P77" s="593" t="s">
        <v>392</v>
      </c>
      <c r="Q77" s="593" t="s">
        <v>392</v>
      </c>
      <c r="R77" s="594" t="s">
        <v>392</v>
      </c>
      <c r="T77" s="413">
        <v>2038</v>
      </c>
      <c r="U77" s="569" t="s">
        <v>392</v>
      </c>
      <c r="V77" s="569" t="s">
        <v>392</v>
      </c>
      <c r="W77" s="641">
        <v>0</v>
      </c>
      <c r="X77" s="645"/>
    </row>
    <row r="78" spans="6:24" x14ac:dyDescent="0.25">
      <c r="F78" s="413">
        <v>2039</v>
      </c>
      <c r="G78" s="593">
        <f>C33*365/3</f>
        <v>63483938.128358215</v>
      </c>
      <c r="H78" s="594">
        <f>D33*365/3</f>
        <v>21263951.871641796</v>
      </c>
      <c r="J78" s="413">
        <v>2039</v>
      </c>
      <c r="K78" s="593">
        <f>G78/$L$41*$K$44</f>
        <v>1470711.2333069651</v>
      </c>
      <c r="L78" s="593">
        <f>G78/$K$41*$K$44</f>
        <v>1260609.6285488275</v>
      </c>
      <c r="M78" s="594">
        <f>K78-L78</f>
        <v>210101.6047581376</v>
      </c>
      <c r="O78" s="413">
        <v>2039</v>
      </c>
      <c r="P78" s="593">
        <f>H78/$L$41*$L$44</f>
        <v>354399.19786069659</v>
      </c>
      <c r="Q78" s="593">
        <f>H78/$K$41*$L$44</f>
        <v>303770.74102345423</v>
      </c>
      <c r="R78" s="594">
        <f>P78-Q78</f>
        <v>50628.456837242353</v>
      </c>
      <c r="T78" s="413">
        <v>2039</v>
      </c>
      <c r="U78" s="605">
        <f>M78*$U$43</f>
        <v>2962432.6270897402</v>
      </c>
      <c r="V78" s="605">
        <f>R78*$V$43</f>
        <v>1377094.0259729919</v>
      </c>
      <c r="W78" s="641">
        <f>SUM(U78:V78)</f>
        <v>4339526.653062732</v>
      </c>
      <c r="X78" s="645"/>
    </row>
    <row r="79" spans="6:24" x14ac:dyDescent="0.25">
      <c r="F79" s="413">
        <v>2040</v>
      </c>
      <c r="G79" s="593"/>
      <c r="H79" s="594"/>
      <c r="J79" s="413">
        <v>2040</v>
      </c>
      <c r="K79" s="593" t="s">
        <v>392</v>
      </c>
      <c r="L79" s="593" t="s">
        <v>392</v>
      </c>
      <c r="M79" s="594" t="s">
        <v>392</v>
      </c>
      <c r="O79" s="413">
        <v>2040</v>
      </c>
      <c r="P79" s="593" t="s">
        <v>392</v>
      </c>
      <c r="Q79" s="593" t="s">
        <v>392</v>
      </c>
      <c r="R79" s="594" t="s">
        <v>392</v>
      </c>
      <c r="T79" s="413">
        <v>2040</v>
      </c>
      <c r="U79" s="569" t="s">
        <v>392</v>
      </c>
      <c r="V79" s="569" t="s">
        <v>392</v>
      </c>
      <c r="W79" s="641">
        <v>0</v>
      </c>
      <c r="X79" s="645"/>
    </row>
    <row r="80" spans="6:24" ht="15.75" thickBot="1" x14ac:dyDescent="0.3">
      <c r="F80" s="501">
        <v>2041</v>
      </c>
      <c r="G80" s="599"/>
      <c r="H80" s="600"/>
      <c r="J80" s="501">
        <v>2041</v>
      </c>
      <c r="K80" s="599" t="s">
        <v>392</v>
      </c>
      <c r="L80" s="599" t="s">
        <v>392</v>
      </c>
      <c r="M80" s="600" t="s">
        <v>392</v>
      </c>
      <c r="O80" s="501">
        <v>2041</v>
      </c>
      <c r="P80" s="599" t="s">
        <v>392</v>
      </c>
      <c r="Q80" s="599" t="s">
        <v>392</v>
      </c>
      <c r="R80" s="600" t="s">
        <v>392</v>
      </c>
      <c r="T80" s="501">
        <v>2041</v>
      </c>
      <c r="U80" s="592" t="s">
        <v>392</v>
      </c>
      <c r="V80" s="592" t="s">
        <v>392</v>
      </c>
      <c r="W80" s="642">
        <v>0</v>
      </c>
      <c r="X80" s="645"/>
    </row>
    <row r="81" spans="6:24" ht="15" customHeight="1" x14ac:dyDescent="0.25">
      <c r="F81" s="948" t="s">
        <v>505</v>
      </c>
      <c r="G81" s="948"/>
      <c r="H81" s="948"/>
      <c r="J81" s="948" t="s">
        <v>498</v>
      </c>
      <c r="K81" s="948"/>
      <c r="L81" s="948"/>
      <c r="M81" s="948"/>
      <c r="O81" s="948" t="s">
        <v>501</v>
      </c>
      <c r="P81" s="948"/>
      <c r="Q81" s="948"/>
      <c r="R81" s="948"/>
      <c r="T81" s="948" t="s">
        <v>504</v>
      </c>
      <c r="U81" s="948"/>
      <c r="V81" s="948"/>
      <c r="W81" s="948"/>
      <c r="X81" s="615"/>
    </row>
    <row r="82" spans="6:24" x14ac:dyDescent="0.25">
      <c r="F82" s="951"/>
      <c r="G82" s="951"/>
      <c r="H82" s="951"/>
      <c r="J82" s="949"/>
      <c r="K82" s="949"/>
      <c r="L82" s="949"/>
      <c r="M82" s="949"/>
      <c r="O82" s="949"/>
      <c r="P82" s="949"/>
      <c r="Q82" s="949"/>
      <c r="R82" s="949"/>
      <c r="T82" s="951"/>
      <c r="U82" s="951"/>
      <c r="V82" s="951"/>
      <c r="W82" s="951"/>
      <c r="X82" s="615"/>
    </row>
    <row r="83" spans="6:24" x14ac:dyDescent="0.25">
      <c r="F83" s="951"/>
      <c r="G83" s="951"/>
      <c r="H83" s="951"/>
      <c r="J83" s="472"/>
      <c r="K83" s="423"/>
      <c r="L83" s="423"/>
      <c r="M83" s="607"/>
      <c r="T83" s="951"/>
      <c r="U83" s="951"/>
      <c r="V83" s="951"/>
      <c r="W83" s="951"/>
      <c r="X83" s="615"/>
    </row>
    <row r="84" spans="6:24" x14ac:dyDescent="0.25">
      <c r="F84" s="951"/>
      <c r="G84" s="951"/>
      <c r="H84" s="951"/>
      <c r="J84" s="472"/>
      <c r="K84" s="423"/>
      <c r="L84" s="423"/>
      <c r="M84" s="607"/>
      <c r="U84" s="603"/>
      <c r="V84" s="603"/>
    </row>
    <row r="85" spans="6:24" x14ac:dyDescent="0.25">
      <c r="F85" s="951"/>
      <c r="G85" s="951"/>
      <c r="H85" s="951"/>
    </row>
    <row r="86" spans="6:24" x14ac:dyDescent="0.25">
      <c r="F86" s="951"/>
      <c r="G86" s="951"/>
      <c r="H86" s="951"/>
    </row>
    <row r="87" spans="6:24" x14ac:dyDescent="0.25">
      <c r="F87" s="951"/>
      <c r="G87" s="951"/>
      <c r="H87" s="951"/>
    </row>
  </sheetData>
  <mergeCells count="68">
    <mergeCell ref="T41:T43"/>
    <mergeCell ref="T40:V40"/>
    <mergeCell ref="Y4:Y6"/>
    <mergeCell ref="Y2:Z3"/>
    <mergeCell ref="F4:F6"/>
    <mergeCell ref="G4:G6"/>
    <mergeCell ref="H4:H6"/>
    <mergeCell ref="J4:J6"/>
    <mergeCell ref="K4:K6"/>
    <mergeCell ref="L4:L6"/>
    <mergeCell ref="M4:M6"/>
    <mergeCell ref="K41:K42"/>
    <mergeCell ref="L41:L42"/>
    <mergeCell ref="O4:O6"/>
    <mergeCell ref="P4:P6"/>
    <mergeCell ref="Q4:Q6"/>
    <mergeCell ref="M49:M51"/>
    <mergeCell ref="F49:F51"/>
    <mergeCell ref="G49:G51"/>
    <mergeCell ref="H49:H51"/>
    <mergeCell ref="J43:J44"/>
    <mergeCell ref="Z4:Z6"/>
    <mergeCell ref="O49:O51"/>
    <mergeCell ref="P49:P51"/>
    <mergeCell ref="Q49:Q51"/>
    <mergeCell ref="R49:R51"/>
    <mergeCell ref="T49:T51"/>
    <mergeCell ref="U49:U51"/>
    <mergeCell ref="V49:V51"/>
    <mergeCell ref="W49:W51"/>
    <mergeCell ref="U4:U6"/>
    <mergeCell ref="V4:V6"/>
    <mergeCell ref="W4:W6"/>
    <mergeCell ref="U41:U42"/>
    <mergeCell ref="R4:R6"/>
    <mergeCell ref="T4:T6"/>
    <mergeCell ref="V41:V42"/>
    <mergeCell ref="B2:D3"/>
    <mergeCell ref="F2:H3"/>
    <mergeCell ref="F36:H39"/>
    <mergeCell ref="J2:M3"/>
    <mergeCell ref="J39:L39"/>
    <mergeCell ref="J36:M37"/>
    <mergeCell ref="C4:C6"/>
    <mergeCell ref="D4:D6"/>
    <mergeCell ref="B4:B6"/>
    <mergeCell ref="F81:H87"/>
    <mergeCell ref="F47:H48"/>
    <mergeCell ref="T2:W3"/>
    <mergeCell ref="J47:M48"/>
    <mergeCell ref="J81:M82"/>
    <mergeCell ref="O47:R48"/>
    <mergeCell ref="T47:W48"/>
    <mergeCell ref="O81:R82"/>
    <mergeCell ref="T36:W38"/>
    <mergeCell ref="T81:W83"/>
    <mergeCell ref="J40:J42"/>
    <mergeCell ref="O36:R37"/>
    <mergeCell ref="O2:R3"/>
    <mergeCell ref="J49:J51"/>
    <mergeCell ref="K49:K51"/>
    <mergeCell ref="L49:L51"/>
    <mergeCell ref="AB2:AE3"/>
    <mergeCell ref="AA4:AA6"/>
    <mergeCell ref="AB4:AB6"/>
    <mergeCell ref="AC4:AC6"/>
    <mergeCell ref="AD4:AD6"/>
    <mergeCell ref="AE4:AE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1:V55"/>
  <sheetViews>
    <sheetView zoomScale="80" zoomScaleNormal="80" workbookViewId="0">
      <selection activeCell="F51" sqref="F51"/>
    </sheetView>
  </sheetViews>
  <sheetFormatPr defaultColWidth="8.85546875" defaultRowHeight="15" x14ac:dyDescent="0.25"/>
  <cols>
    <col min="1" max="1" width="3.7109375" style="471" customWidth="1"/>
    <col min="2" max="2" width="28.42578125" style="471" bestFit="1" customWidth="1"/>
    <col min="3" max="3" width="15.7109375" style="471" customWidth="1"/>
    <col min="4" max="4" width="39.85546875" style="471" bestFit="1" customWidth="1"/>
    <col min="5" max="5" width="15.7109375" style="471" customWidth="1"/>
    <col min="6" max="6" width="28.85546875" style="471" bestFit="1" customWidth="1"/>
    <col min="7" max="7" width="19.140625" style="471" bestFit="1" customWidth="1"/>
    <col min="8" max="8" width="18.28515625" style="471" bestFit="1" customWidth="1"/>
    <col min="9" max="9" width="16" style="471" bestFit="1" customWidth="1"/>
    <col min="10" max="10" width="15" style="471" bestFit="1" customWidth="1"/>
    <col min="11" max="11" width="17.42578125" style="471" bestFit="1" customWidth="1"/>
    <col min="12" max="22" width="15.7109375" style="471" customWidth="1"/>
    <col min="23" max="16384" width="8.85546875" style="471"/>
  </cols>
  <sheetData>
    <row r="1" spans="2:22" ht="15" customHeight="1" x14ac:dyDescent="0.25"/>
    <row r="2" spans="2:22" ht="15" customHeight="1" thickBot="1" x14ac:dyDescent="0.3">
      <c r="B2" s="902" t="s">
        <v>604</v>
      </c>
      <c r="C2" s="902"/>
      <c r="D2" s="902"/>
      <c r="E2" s="621"/>
      <c r="F2" s="902" t="s">
        <v>605</v>
      </c>
      <c r="G2" s="902"/>
      <c r="H2" s="902"/>
      <c r="I2" s="902"/>
      <c r="J2" s="902"/>
      <c r="L2" s="860" t="s">
        <v>608</v>
      </c>
      <c r="M2" s="860"/>
      <c r="N2" s="860"/>
      <c r="O2" s="860"/>
      <c r="P2" s="860"/>
      <c r="Q2" s="860"/>
      <c r="R2" s="479"/>
      <c r="S2" s="902" t="s">
        <v>610</v>
      </c>
      <c r="T2" s="902"/>
      <c r="U2" s="902"/>
      <c r="V2" s="902"/>
    </row>
    <row r="3" spans="2:22" ht="15" customHeight="1" x14ac:dyDescent="0.25">
      <c r="B3" s="1036" t="s">
        <v>556</v>
      </c>
      <c r="C3" s="1037"/>
      <c r="D3" s="1038"/>
      <c r="E3" s="618"/>
      <c r="F3" s="1008" t="s">
        <v>433</v>
      </c>
      <c r="G3" s="1050" t="s">
        <v>558</v>
      </c>
      <c r="H3" s="1050"/>
      <c r="I3" s="1047" t="s">
        <v>559</v>
      </c>
      <c r="J3" s="1048"/>
      <c r="L3" s="1051" t="s">
        <v>340</v>
      </c>
      <c r="M3" s="1054" t="s">
        <v>394</v>
      </c>
      <c r="N3" s="1055"/>
      <c r="O3" s="864" t="s">
        <v>395</v>
      </c>
      <c r="P3" s="865"/>
      <c r="Q3" s="963" t="s">
        <v>393</v>
      </c>
      <c r="S3" s="1008" t="s">
        <v>21</v>
      </c>
      <c r="T3" s="1010" t="s">
        <v>507</v>
      </c>
      <c r="U3" s="1010" t="s">
        <v>508</v>
      </c>
      <c r="V3" s="1012" t="s">
        <v>509</v>
      </c>
    </row>
    <row r="4" spans="2:22" ht="15" customHeight="1" thickBot="1" x14ac:dyDescent="0.3">
      <c r="B4" s="1039"/>
      <c r="C4" s="1040"/>
      <c r="D4" s="1041"/>
      <c r="E4" s="618"/>
      <c r="F4" s="1049"/>
      <c r="G4" s="727" t="s">
        <v>313</v>
      </c>
      <c r="H4" s="727" t="s">
        <v>560</v>
      </c>
      <c r="I4" s="728" t="s">
        <v>313</v>
      </c>
      <c r="J4" s="729" t="s">
        <v>560</v>
      </c>
      <c r="L4" s="1052"/>
      <c r="M4" s="1056"/>
      <c r="N4" s="1057"/>
      <c r="O4" s="1058"/>
      <c r="P4" s="1059"/>
      <c r="Q4" s="1028"/>
      <c r="S4" s="1009"/>
      <c r="T4" s="1011"/>
      <c r="U4" s="1011"/>
      <c r="V4" s="1013"/>
    </row>
    <row r="5" spans="2:22" s="454" customFormat="1" ht="15" customHeight="1" thickBot="1" x14ac:dyDescent="0.3">
      <c r="B5" s="1039"/>
      <c r="C5" s="1040"/>
      <c r="D5" s="1041"/>
      <c r="E5" s="618"/>
      <c r="F5" s="807" t="s">
        <v>434</v>
      </c>
      <c r="G5" s="632" t="s">
        <v>557</v>
      </c>
      <c r="H5" s="723">
        <v>193726.48</v>
      </c>
      <c r="I5" s="717" t="s">
        <v>561</v>
      </c>
      <c r="J5" s="718">
        <v>120692</v>
      </c>
      <c r="L5" s="1053"/>
      <c r="M5" s="499" t="s">
        <v>396</v>
      </c>
      <c r="N5" s="499" t="s">
        <v>397</v>
      </c>
      <c r="O5" s="614" t="s">
        <v>396</v>
      </c>
      <c r="P5" s="622" t="s">
        <v>397</v>
      </c>
      <c r="Q5" s="964"/>
      <c r="S5" s="1009"/>
      <c r="T5" s="1011"/>
      <c r="U5" s="1011"/>
      <c r="V5" s="1013"/>
    </row>
    <row r="6" spans="2:22" ht="15" customHeight="1" x14ac:dyDescent="0.25">
      <c r="B6" s="1039"/>
      <c r="C6" s="1040"/>
      <c r="D6" s="1041"/>
      <c r="E6" s="532"/>
      <c r="F6" s="808" t="s">
        <v>435</v>
      </c>
      <c r="G6" s="716" t="s">
        <v>557</v>
      </c>
      <c r="H6" s="724">
        <v>193726.48</v>
      </c>
      <c r="I6" s="715" t="s">
        <v>561</v>
      </c>
      <c r="J6" s="719">
        <v>120692</v>
      </c>
      <c r="L6" s="426">
        <v>2013</v>
      </c>
      <c r="M6" s="500">
        <v>0</v>
      </c>
      <c r="N6" s="500">
        <v>0</v>
      </c>
      <c r="O6" s="527">
        <v>0</v>
      </c>
      <c r="P6" s="697">
        <v>0</v>
      </c>
      <c r="Q6" s="701">
        <f t="shared" ref="Q6:Q14" si="0">(M6+N6)-(O6+P6)</f>
        <v>0</v>
      </c>
      <c r="S6" s="413">
        <v>2013</v>
      </c>
      <c r="T6" s="605">
        <f>Q6</f>
        <v>0</v>
      </c>
      <c r="U6" s="605">
        <v>0</v>
      </c>
      <c r="V6" s="641">
        <v>0</v>
      </c>
    </row>
    <row r="7" spans="2:22" ht="15" customHeight="1" thickBot="1" x14ac:dyDescent="0.3">
      <c r="B7" s="1042"/>
      <c r="C7" s="1043"/>
      <c r="D7" s="1044"/>
      <c r="E7" s="533"/>
      <c r="F7" s="808" t="s">
        <v>436</v>
      </c>
      <c r="G7" s="716" t="s">
        <v>557</v>
      </c>
      <c r="H7" s="724">
        <v>147157.95000000001</v>
      </c>
      <c r="I7" s="715" t="s">
        <v>562</v>
      </c>
      <c r="J7" s="721">
        <v>339012</v>
      </c>
      <c r="L7" s="413">
        <v>2014</v>
      </c>
      <c r="M7" s="434">
        <v>0</v>
      </c>
      <c r="N7" s="434">
        <v>0</v>
      </c>
      <c r="O7" s="522">
        <v>0</v>
      </c>
      <c r="P7" s="698">
        <v>0</v>
      </c>
      <c r="Q7" s="702">
        <f t="shared" si="0"/>
        <v>0</v>
      </c>
      <c r="S7" s="413">
        <v>2014</v>
      </c>
      <c r="T7" s="605">
        <f t="shared" ref="T7:T34" si="1">Q7</f>
        <v>0</v>
      </c>
      <c r="U7" s="605">
        <v>0</v>
      </c>
      <c r="V7" s="641">
        <v>0</v>
      </c>
    </row>
    <row r="8" spans="2:22" ht="15" customHeight="1" thickBot="1" x14ac:dyDescent="0.3">
      <c r="B8" s="503" t="s">
        <v>342</v>
      </c>
      <c r="C8" s="504" t="s">
        <v>128</v>
      </c>
      <c r="D8" s="505" t="s">
        <v>343</v>
      </c>
      <c r="E8" s="533"/>
      <c r="F8" s="808" t="s">
        <v>437</v>
      </c>
      <c r="G8" s="716" t="s">
        <v>557</v>
      </c>
      <c r="H8" s="724">
        <v>147157.95000000001</v>
      </c>
      <c r="I8" s="715" t="s">
        <v>562</v>
      </c>
      <c r="J8" s="721">
        <v>339012</v>
      </c>
      <c r="L8" s="413">
        <v>2015</v>
      </c>
      <c r="M8" s="434">
        <v>0</v>
      </c>
      <c r="N8" s="434">
        <v>0</v>
      </c>
      <c r="O8" s="522">
        <v>0</v>
      </c>
      <c r="P8" s="698">
        <v>0</v>
      </c>
      <c r="Q8" s="702">
        <f t="shared" si="0"/>
        <v>0</v>
      </c>
      <c r="S8" s="413">
        <v>2015</v>
      </c>
      <c r="T8" s="605">
        <f t="shared" si="1"/>
        <v>0</v>
      </c>
      <c r="U8" s="605">
        <v>0</v>
      </c>
      <c r="V8" s="641">
        <v>0</v>
      </c>
    </row>
    <row r="9" spans="2:22" s="620" customFormat="1" ht="15" customHeight="1" thickBot="1" x14ac:dyDescent="0.3">
      <c r="B9" s="692" t="s">
        <v>545</v>
      </c>
      <c r="C9" s="693">
        <v>6408877</v>
      </c>
      <c r="D9" s="694" t="s">
        <v>544</v>
      </c>
      <c r="E9" s="533"/>
      <c r="F9" s="808" t="s">
        <v>440</v>
      </c>
      <c r="G9" s="716" t="s">
        <v>557</v>
      </c>
      <c r="H9" s="724">
        <v>198455.03</v>
      </c>
      <c r="I9" s="664" t="s">
        <v>562</v>
      </c>
      <c r="J9" s="721">
        <v>660942</v>
      </c>
      <c r="L9" s="413">
        <v>2016</v>
      </c>
      <c r="M9" s="434">
        <v>0</v>
      </c>
      <c r="N9" s="434">
        <v>0</v>
      </c>
      <c r="O9" s="523">
        <v>0</v>
      </c>
      <c r="P9" s="699">
        <v>0</v>
      </c>
      <c r="Q9" s="702">
        <f t="shared" si="0"/>
        <v>0</v>
      </c>
      <c r="R9" s="471"/>
      <c r="S9" s="413">
        <v>2016</v>
      </c>
      <c r="T9" s="605">
        <f t="shared" si="1"/>
        <v>0</v>
      </c>
      <c r="U9" s="605">
        <f>T9/1.07^(S9-2016)</f>
        <v>0</v>
      </c>
      <c r="V9" s="641">
        <f>T9/1.03^(S9-2016)</f>
        <v>0</v>
      </c>
    </row>
    <row r="10" spans="2:22" ht="15" customHeight="1" thickBot="1" x14ac:dyDescent="0.3">
      <c r="B10" s="678" t="s">
        <v>546</v>
      </c>
      <c r="C10" s="679">
        <f>C9*1.0592</f>
        <v>6788282.5183999995</v>
      </c>
      <c r="D10" s="680" t="s">
        <v>402</v>
      </c>
      <c r="E10" s="533"/>
      <c r="F10" s="808" t="s">
        <v>441</v>
      </c>
      <c r="G10" s="716" t="s">
        <v>557</v>
      </c>
      <c r="H10" s="724">
        <v>198455.03</v>
      </c>
      <c r="I10" s="664" t="s">
        <v>562</v>
      </c>
      <c r="J10" s="721">
        <v>660942</v>
      </c>
      <c r="L10" s="413">
        <v>2017</v>
      </c>
      <c r="M10" s="434">
        <v>0</v>
      </c>
      <c r="N10" s="434">
        <v>0</v>
      </c>
      <c r="O10" s="522">
        <v>0</v>
      </c>
      <c r="P10" s="698">
        <v>0</v>
      </c>
      <c r="Q10" s="702">
        <f t="shared" si="0"/>
        <v>0</v>
      </c>
      <c r="S10" s="413">
        <v>2017</v>
      </c>
      <c r="T10" s="605">
        <f t="shared" si="1"/>
        <v>0</v>
      </c>
      <c r="U10" s="605">
        <f t="shared" ref="U10:U34" si="2">T10/1.07^(S10-2016)</f>
        <v>0</v>
      </c>
      <c r="V10" s="641">
        <f t="shared" ref="V10:V34" si="3">T10/1.03^(S10-2016)</f>
        <v>0</v>
      </c>
    </row>
    <row r="11" spans="2:22" ht="15" customHeight="1" x14ac:dyDescent="0.25">
      <c r="B11" s="683" t="s">
        <v>547</v>
      </c>
      <c r="C11" s="681"/>
      <c r="D11" s="681"/>
      <c r="E11" s="533"/>
      <c r="F11" s="808" t="s">
        <v>438</v>
      </c>
      <c r="G11" s="716" t="s">
        <v>557</v>
      </c>
      <c r="H11" s="724">
        <v>583082.57999999996</v>
      </c>
      <c r="I11" s="664" t="s">
        <v>562</v>
      </c>
      <c r="J11" s="721">
        <v>1396782</v>
      </c>
      <c r="L11" s="413">
        <v>2018</v>
      </c>
      <c r="M11" s="434">
        <v>0</v>
      </c>
      <c r="N11" s="434">
        <v>0</v>
      </c>
      <c r="O11" s="522">
        <v>0</v>
      </c>
      <c r="P11" s="698">
        <v>0</v>
      </c>
      <c r="Q11" s="702">
        <f>(M11+N11)-(O11+P11)</f>
        <v>0</v>
      </c>
      <c r="S11" s="413">
        <v>2018</v>
      </c>
      <c r="T11" s="605">
        <f t="shared" si="1"/>
        <v>0</v>
      </c>
      <c r="U11" s="605">
        <f t="shared" si="2"/>
        <v>0</v>
      </c>
      <c r="V11" s="641">
        <f t="shared" si="3"/>
        <v>0</v>
      </c>
    </row>
    <row r="12" spans="2:22" ht="15" customHeight="1" x14ac:dyDescent="0.25">
      <c r="B12" s="682"/>
      <c r="C12" s="682"/>
      <c r="D12" s="682"/>
      <c r="E12" s="533"/>
      <c r="F12" s="808" t="s">
        <v>447</v>
      </c>
      <c r="G12" s="716" t="s">
        <v>557</v>
      </c>
      <c r="H12" s="724">
        <v>583082.57999999996</v>
      </c>
      <c r="I12" s="664" t="s">
        <v>562</v>
      </c>
      <c r="J12" s="721">
        <v>1396782</v>
      </c>
      <c r="L12" s="413">
        <v>2019</v>
      </c>
      <c r="M12" s="605">
        <f>C10</f>
        <v>6788282.5183999995</v>
      </c>
      <c r="N12" s="605">
        <f t="shared" ref="N12:N34" si="4">$C$21/23</f>
        <v>325892.44695652177</v>
      </c>
      <c r="O12" s="522">
        <v>0</v>
      </c>
      <c r="P12" s="698">
        <v>0</v>
      </c>
      <c r="Q12" s="702">
        <f>(M12+N12)-(O12+P12)</f>
        <v>7114174.9653565213</v>
      </c>
      <c r="S12" s="413">
        <v>2019</v>
      </c>
      <c r="T12" s="605">
        <f t="shared" si="1"/>
        <v>7114174.9653565213</v>
      </c>
      <c r="U12" s="605">
        <f t="shared" si="2"/>
        <v>5807285.9200505782</v>
      </c>
      <c r="V12" s="641">
        <f t="shared" si="3"/>
        <v>6510477.882725073</v>
      </c>
    </row>
    <row r="13" spans="2:22" ht="15" customHeight="1" thickBot="1" x14ac:dyDescent="0.3">
      <c r="E13" s="533"/>
      <c r="F13" s="809" t="s">
        <v>439</v>
      </c>
      <c r="G13" s="720" t="s">
        <v>557</v>
      </c>
      <c r="H13" s="725">
        <v>127109</v>
      </c>
      <c r="I13" s="556" t="s">
        <v>561</v>
      </c>
      <c r="J13" s="722">
        <v>88717.2</v>
      </c>
      <c r="L13" s="413">
        <v>2020</v>
      </c>
      <c r="M13" s="605">
        <v>0</v>
      </c>
      <c r="N13" s="605">
        <f t="shared" si="4"/>
        <v>325892.44695652177</v>
      </c>
      <c r="O13" s="522">
        <v>0</v>
      </c>
      <c r="P13" s="698">
        <v>0</v>
      </c>
      <c r="Q13" s="702">
        <f t="shared" si="0"/>
        <v>325892.44695652177</v>
      </c>
      <c r="S13" s="413">
        <v>2020</v>
      </c>
      <c r="T13" s="605">
        <f t="shared" si="1"/>
        <v>325892.44695652177</v>
      </c>
      <c r="U13" s="605">
        <f t="shared" si="2"/>
        <v>248621.78742558253</v>
      </c>
      <c r="V13" s="641">
        <f t="shared" si="3"/>
        <v>289551.21813442028</v>
      </c>
    </row>
    <row r="14" spans="2:22" ht="15" customHeight="1" thickBot="1" x14ac:dyDescent="0.3">
      <c r="B14" s="903" t="s">
        <v>606</v>
      </c>
      <c r="C14" s="903"/>
      <c r="D14" s="903"/>
      <c r="E14" s="533"/>
      <c r="F14" s="805"/>
      <c r="G14" s="805"/>
      <c r="H14" s="805"/>
      <c r="I14" s="805"/>
      <c r="J14" s="805"/>
      <c r="L14" s="413">
        <v>2021</v>
      </c>
      <c r="M14" s="605">
        <v>0</v>
      </c>
      <c r="N14" s="605">
        <f t="shared" si="4"/>
        <v>325892.44695652177</v>
      </c>
      <c r="O14" s="522">
        <v>0</v>
      </c>
      <c r="P14" s="698">
        <v>0</v>
      </c>
      <c r="Q14" s="702">
        <f t="shared" si="0"/>
        <v>325892.44695652177</v>
      </c>
      <c r="R14" s="620"/>
      <c r="S14" s="413">
        <v>2021</v>
      </c>
      <c r="T14" s="605">
        <f t="shared" si="1"/>
        <v>325892.44695652177</v>
      </c>
      <c r="U14" s="605">
        <f t="shared" si="2"/>
        <v>232356.8106781145</v>
      </c>
      <c r="V14" s="641">
        <f t="shared" si="3"/>
        <v>281117.68750914594</v>
      </c>
    </row>
    <row r="15" spans="2:22" ht="15" customHeight="1" x14ac:dyDescent="0.25">
      <c r="B15" s="1036" t="s">
        <v>563</v>
      </c>
      <c r="C15" s="1037"/>
      <c r="D15" s="1038"/>
      <c r="E15" s="533"/>
      <c r="F15" s="620"/>
      <c r="G15" s="620"/>
      <c r="H15" s="620"/>
      <c r="I15" s="620"/>
      <c r="J15" s="620"/>
      <c r="L15" s="413">
        <v>2022</v>
      </c>
      <c r="M15" s="605">
        <v>0</v>
      </c>
      <c r="N15" s="605">
        <f t="shared" si="4"/>
        <v>325892.44695652177</v>
      </c>
      <c r="O15" s="522">
        <v>0</v>
      </c>
      <c r="P15" s="698">
        <f t="shared" ref="P15:P34" si="5">$C$47/50</f>
        <v>298109.04879999999</v>
      </c>
      <c r="Q15" s="702">
        <f t="shared" ref="Q15:Q34" si="6">(M15+N15)-(O15+P15)</f>
        <v>27783.398156521784</v>
      </c>
      <c r="S15" s="413">
        <v>2022</v>
      </c>
      <c r="T15" s="605">
        <f t="shared" si="1"/>
        <v>27783.398156521784</v>
      </c>
      <c r="U15" s="605">
        <f t="shared" si="2"/>
        <v>18513.251312796321</v>
      </c>
      <c r="V15" s="641">
        <f t="shared" si="3"/>
        <v>23268.158553260659</v>
      </c>
    </row>
    <row r="16" spans="2:22" ht="15" customHeight="1" x14ac:dyDescent="0.25">
      <c r="B16" s="1039"/>
      <c r="C16" s="1040"/>
      <c r="D16" s="1041"/>
      <c r="E16" s="534"/>
      <c r="L16" s="413">
        <v>2023</v>
      </c>
      <c r="M16" s="605">
        <v>0</v>
      </c>
      <c r="N16" s="605">
        <f t="shared" si="4"/>
        <v>325892.44695652177</v>
      </c>
      <c r="O16" s="522">
        <v>0</v>
      </c>
      <c r="P16" s="698">
        <f t="shared" si="5"/>
        <v>298109.04879999999</v>
      </c>
      <c r="Q16" s="702">
        <f t="shared" si="6"/>
        <v>27783.398156521784</v>
      </c>
      <c r="S16" s="413">
        <v>2023</v>
      </c>
      <c r="T16" s="605">
        <f t="shared" si="1"/>
        <v>27783.398156521784</v>
      </c>
      <c r="U16" s="605">
        <f t="shared" si="2"/>
        <v>17302.104030650764</v>
      </c>
      <c r="V16" s="641">
        <f t="shared" si="3"/>
        <v>22590.445197340447</v>
      </c>
    </row>
    <row r="17" spans="2:22" ht="15" customHeight="1" thickBot="1" x14ac:dyDescent="0.3">
      <c r="B17" s="1042"/>
      <c r="C17" s="1043"/>
      <c r="D17" s="1044"/>
      <c r="E17" s="534"/>
      <c r="L17" s="413">
        <v>2024</v>
      </c>
      <c r="M17" s="605">
        <f>C10</f>
        <v>6788282.5183999995</v>
      </c>
      <c r="N17" s="605">
        <f t="shared" si="4"/>
        <v>325892.44695652177</v>
      </c>
      <c r="O17" s="522">
        <v>0</v>
      </c>
      <c r="P17" s="698">
        <f t="shared" si="5"/>
        <v>298109.04879999999</v>
      </c>
      <c r="Q17" s="702">
        <f t="shared" si="6"/>
        <v>6816065.9165565213</v>
      </c>
      <c r="S17" s="413">
        <v>2024</v>
      </c>
      <c r="T17" s="605">
        <f t="shared" si="1"/>
        <v>6816065.9165565213</v>
      </c>
      <c r="U17" s="605">
        <f t="shared" si="2"/>
        <v>3967012.4207513388</v>
      </c>
      <c r="V17" s="641">
        <f t="shared" si="3"/>
        <v>5380665.3762221988</v>
      </c>
    </row>
    <row r="18" spans="2:22" ht="15" customHeight="1" thickBot="1" x14ac:dyDescent="0.3">
      <c r="B18" s="503" t="s">
        <v>342</v>
      </c>
      <c r="C18" s="504" t="s">
        <v>128</v>
      </c>
      <c r="D18" s="505" t="s">
        <v>343</v>
      </c>
      <c r="L18" s="413">
        <v>2025</v>
      </c>
      <c r="M18" s="605">
        <v>0</v>
      </c>
      <c r="N18" s="605">
        <f t="shared" si="4"/>
        <v>325892.44695652177</v>
      </c>
      <c r="O18" s="522">
        <v>0</v>
      </c>
      <c r="P18" s="698">
        <f t="shared" si="5"/>
        <v>298109.04879999999</v>
      </c>
      <c r="Q18" s="702">
        <f t="shared" si="6"/>
        <v>27783.398156521784</v>
      </c>
      <c r="S18" s="413">
        <v>2025</v>
      </c>
      <c r="T18" s="605">
        <f t="shared" si="1"/>
        <v>27783.398156521784</v>
      </c>
      <c r="U18" s="605">
        <f t="shared" si="2"/>
        <v>15112.327740982411</v>
      </c>
      <c r="V18" s="641">
        <f t="shared" si="3"/>
        <v>21293.661228523375</v>
      </c>
    </row>
    <row r="19" spans="2:22" ht="15" customHeight="1" x14ac:dyDescent="0.25">
      <c r="B19" s="506" t="s">
        <v>558</v>
      </c>
      <c r="C19" s="726">
        <f>SUM(H5:H13)</f>
        <v>2371953.08</v>
      </c>
      <c r="D19" s="508" t="s">
        <v>564</v>
      </c>
      <c r="E19" s="621"/>
      <c r="L19" s="413">
        <v>2026</v>
      </c>
      <c r="M19" s="605">
        <v>0</v>
      </c>
      <c r="N19" s="605">
        <f t="shared" si="4"/>
        <v>325892.44695652177</v>
      </c>
      <c r="O19" s="522">
        <v>0</v>
      </c>
      <c r="P19" s="698">
        <f t="shared" si="5"/>
        <v>298109.04879999999</v>
      </c>
      <c r="Q19" s="702">
        <f t="shared" si="6"/>
        <v>27783.398156521784</v>
      </c>
      <c r="S19" s="413">
        <v>2026</v>
      </c>
      <c r="T19" s="605">
        <f t="shared" si="1"/>
        <v>27783.398156521784</v>
      </c>
      <c r="U19" s="605">
        <f t="shared" si="2"/>
        <v>14123.670785964872</v>
      </c>
      <c r="V19" s="641">
        <f t="shared" si="3"/>
        <v>20673.457503420752</v>
      </c>
    </row>
    <row r="20" spans="2:22" ht="15" customHeight="1" thickBot="1" x14ac:dyDescent="0.3">
      <c r="B20" s="509" t="s">
        <v>559</v>
      </c>
      <c r="C20" s="510">
        <f>SUM(J5:J13)</f>
        <v>5123573.2</v>
      </c>
      <c r="D20" s="511" t="s">
        <v>565</v>
      </c>
      <c r="E20" s="618"/>
      <c r="L20" s="413">
        <v>2027</v>
      </c>
      <c r="M20" s="605">
        <v>0</v>
      </c>
      <c r="N20" s="605">
        <f t="shared" si="4"/>
        <v>325892.44695652177</v>
      </c>
      <c r="O20" s="522">
        <v>0</v>
      </c>
      <c r="P20" s="698">
        <f t="shared" si="5"/>
        <v>298109.04879999999</v>
      </c>
      <c r="Q20" s="702">
        <f t="shared" si="6"/>
        <v>27783.398156521784</v>
      </c>
      <c r="S20" s="413">
        <v>2027</v>
      </c>
      <c r="T20" s="605">
        <f t="shared" si="1"/>
        <v>27783.398156521784</v>
      </c>
      <c r="U20" s="605">
        <f t="shared" si="2"/>
        <v>13199.692323331654</v>
      </c>
      <c r="V20" s="641">
        <f t="shared" si="3"/>
        <v>20071.317964486167</v>
      </c>
    </row>
    <row r="21" spans="2:22" ht="15" customHeight="1" thickBot="1" x14ac:dyDescent="0.3">
      <c r="B21" s="512" t="s">
        <v>404</v>
      </c>
      <c r="C21" s="513">
        <f>SUM(C19:C20)</f>
        <v>7495526.2800000003</v>
      </c>
      <c r="D21" s="514" t="s">
        <v>402</v>
      </c>
      <c r="E21" s="618"/>
      <c r="L21" s="413">
        <v>2028</v>
      </c>
      <c r="M21" s="605">
        <v>0</v>
      </c>
      <c r="N21" s="605">
        <f t="shared" si="4"/>
        <v>325892.44695652177</v>
      </c>
      <c r="O21" s="522">
        <v>0</v>
      </c>
      <c r="P21" s="698">
        <f t="shared" si="5"/>
        <v>298109.04879999999</v>
      </c>
      <c r="Q21" s="702">
        <f t="shared" si="6"/>
        <v>27783.398156521784</v>
      </c>
      <c r="S21" s="413">
        <v>2028</v>
      </c>
      <c r="T21" s="605">
        <f t="shared" si="1"/>
        <v>27783.398156521784</v>
      </c>
      <c r="U21" s="605">
        <f t="shared" si="2"/>
        <v>12336.161049842671</v>
      </c>
      <c r="V21" s="641">
        <f t="shared" si="3"/>
        <v>19486.716470374922</v>
      </c>
    </row>
    <row r="22" spans="2:22" ht="15" customHeight="1" x14ac:dyDescent="0.25">
      <c r="B22" s="733" t="s">
        <v>607</v>
      </c>
      <c r="E22" s="618"/>
      <c r="L22" s="413">
        <v>2029</v>
      </c>
      <c r="M22" s="605">
        <f>C10</f>
        <v>6788282.5183999995</v>
      </c>
      <c r="N22" s="605">
        <f t="shared" si="4"/>
        <v>325892.44695652177</v>
      </c>
      <c r="O22" s="522">
        <v>0</v>
      </c>
      <c r="P22" s="698">
        <f t="shared" si="5"/>
        <v>298109.04879999999</v>
      </c>
      <c r="Q22" s="702">
        <f t="shared" si="6"/>
        <v>6816065.9165565213</v>
      </c>
      <c r="S22" s="413">
        <v>2029</v>
      </c>
      <c r="T22" s="605">
        <f t="shared" si="1"/>
        <v>6816065.9165565213</v>
      </c>
      <c r="U22" s="605">
        <f t="shared" si="2"/>
        <v>2828425.0298357559</v>
      </c>
      <c r="V22" s="641">
        <f t="shared" si="3"/>
        <v>4641409.2193609914</v>
      </c>
    </row>
    <row r="23" spans="2:22" ht="15" customHeight="1" x14ac:dyDescent="0.25">
      <c r="E23" s="532"/>
      <c r="L23" s="413">
        <v>2030</v>
      </c>
      <c r="M23" s="605">
        <v>0</v>
      </c>
      <c r="N23" s="605">
        <f t="shared" si="4"/>
        <v>325892.44695652177</v>
      </c>
      <c r="O23" s="522">
        <v>0</v>
      </c>
      <c r="P23" s="698">
        <f t="shared" si="5"/>
        <v>298109.04879999999</v>
      </c>
      <c r="Q23" s="702">
        <f t="shared" si="6"/>
        <v>27783.398156521784</v>
      </c>
      <c r="S23" s="413">
        <v>2030</v>
      </c>
      <c r="T23" s="605">
        <f t="shared" si="1"/>
        <v>27783.398156521784</v>
      </c>
      <c r="U23" s="605">
        <f t="shared" si="2"/>
        <v>10774.880819148109</v>
      </c>
      <c r="V23" s="641">
        <f t="shared" si="3"/>
        <v>18368.099227424751</v>
      </c>
    </row>
    <row r="24" spans="2:22" ht="15" customHeight="1" x14ac:dyDescent="0.25">
      <c r="E24" s="533"/>
      <c r="L24" s="413">
        <v>2031</v>
      </c>
      <c r="M24" s="605">
        <v>0</v>
      </c>
      <c r="N24" s="605">
        <f t="shared" si="4"/>
        <v>325892.44695652177</v>
      </c>
      <c r="O24" s="522">
        <v>0</v>
      </c>
      <c r="P24" s="698">
        <f t="shared" si="5"/>
        <v>298109.04879999999</v>
      </c>
      <c r="Q24" s="702">
        <f t="shared" si="6"/>
        <v>27783.398156521784</v>
      </c>
      <c r="S24" s="413">
        <v>2031</v>
      </c>
      <c r="T24" s="605">
        <f t="shared" si="1"/>
        <v>27783.398156521784</v>
      </c>
      <c r="U24" s="605">
        <f t="shared" si="2"/>
        <v>10069.982073970194</v>
      </c>
      <c r="V24" s="641">
        <f t="shared" si="3"/>
        <v>17833.106046043449</v>
      </c>
    </row>
    <row r="25" spans="2:22" ht="15" customHeight="1" thickBot="1" x14ac:dyDescent="0.3">
      <c r="B25" s="902" t="s">
        <v>552</v>
      </c>
      <c r="C25" s="902"/>
      <c r="D25" s="902"/>
      <c r="E25" s="533"/>
      <c r="F25" s="902" t="s">
        <v>553</v>
      </c>
      <c r="G25" s="902"/>
      <c r="H25" s="902"/>
      <c r="I25" s="902"/>
      <c r="J25" s="902"/>
      <c r="L25" s="413">
        <v>2032</v>
      </c>
      <c r="M25" s="605">
        <v>0</v>
      </c>
      <c r="N25" s="605">
        <f t="shared" si="4"/>
        <v>325892.44695652177</v>
      </c>
      <c r="O25" s="522">
        <v>0</v>
      </c>
      <c r="P25" s="698">
        <f t="shared" si="5"/>
        <v>298109.04879999999</v>
      </c>
      <c r="Q25" s="702">
        <f t="shared" si="6"/>
        <v>27783.398156521784</v>
      </c>
      <c r="S25" s="413">
        <v>2032</v>
      </c>
      <c r="T25" s="605">
        <f t="shared" si="1"/>
        <v>27783.398156521784</v>
      </c>
      <c r="U25" s="605">
        <f t="shared" si="2"/>
        <v>9411.1981999721447</v>
      </c>
      <c r="V25" s="641">
        <f t="shared" si="3"/>
        <v>17313.695190333448</v>
      </c>
    </row>
    <row r="26" spans="2:22" ht="15" customHeight="1" x14ac:dyDescent="0.25">
      <c r="B26" s="1029" t="s">
        <v>554</v>
      </c>
      <c r="C26" s="983"/>
      <c r="D26" s="1030"/>
      <c r="E26" s="533"/>
      <c r="F26" s="850" t="s">
        <v>433</v>
      </c>
      <c r="G26" s="853" t="s">
        <v>443</v>
      </c>
      <c r="H26" s="853" t="s">
        <v>444</v>
      </c>
      <c r="I26" s="853" t="s">
        <v>445</v>
      </c>
      <c r="J26" s="1019" t="s">
        <v>446</v>
      </c>
      <c r="L26" s="413">
        <v>2033</v>
      </c>
      <c r="M26" s="605">
        <v>0</v>
      </c>
      <c r="N26" s="605">
        <f t="shared" si="4"/>
        <v>325892.44695652177</v>
      </c>
      <c r="O26" s="522">
        <v>0</v>
      </c>
      <c r="P26" s="698">
        <f t="shared" si="5"/>
        <v>298109.04879999999</v>
      </c>
      <c r="Q26" s="702">
        <f t="shared" si="6"/>
        <v>27783.398156521784</v>
      </c>
      <c r="S26" s="413">
        <v>2033</v>
      </c>
      <c r="T26" s="605">
        <f t="shared" si="1"/>
        <v>27783.398156521784</v>
      </c>
      <c r="U26" s="605">
        <f t="shared" si="2"/>
        <v>8795.5123364225656</v>
      </c>
      <c r="V26" s="641">
        <f t="shared" si="3"/>
        <v>16809.412806148979</v>
      </c>
    </row>
    <row r="27" spans="2:22" ht="15" customHeight="1" thickBot="1" x14ac:dyDescent="0.3">
      <c r="B27" s="1031"/>
      <c r="C27" s="984"/>
      <c r="D27" s="1032"/>
      <c r="E27" s="534"/>
      <c r="F27" s="851"/>
      <c r="G27" s="928"/>
      <c r="H27" s="928"/>
      <c r="I27" s="928"/>
      <c r="J27" s="1021"/>
      <c r="L27" s="413">
        <v>2034</v>
      </c>
      <c r="M27" s="605">
        <f>C10</f>
        <v>6788282.5183999995</v>
      </c>
      <c r="N27" s="605">
        <f t="shared" si="4"/>
        <v>325892.44695652177</v>
      </c>
      <c r="O27" s="522">
        <v>0</v>
      </c>
      <c r="P27" s="698">
        <f t="shared" si="5"/>
        <v>298109.04879999999</v>
      </c>
      <c r="Q27" s="702">
        <f t="shared" si="6"/>
        <v>6816065.9165565213</v>
      </c>
      <c r="S27" s="413">
        <v>2034</v>
      </c>
      <c r="T27" s="605">
        <f t="shared" si="1"/>
        <v>6816065.9165565213</v>
      </c>
      <c r="U27" s="605">
        <f t="shared" si="2"/>
        <v>2016627.9559785766</v>
      </c>
      <c r="V27" s="641">
        <f t="shared" si="3"/>
        <v>4003720.3645424363</v>
      </c>
    </row>
    <row r="28" spans="2:22" ht="15" customHeight="1" thickBot="1" x14ac:dyDescent="0.3">
      <c r="B28" s="1033"/>
      <c r="C28" s="1034"/>
      <c r="D28" s="1035"/>
      <c r="E28" s="618"/>
      <c r="F28" s="810" t="s">
        <v>434</v>
      </c>
      <c r="G28" s="704">
        <v>420</v>
      </c>
      <c r="H28" s="704">
        <v>43</v>
      </c>
      <c r="I28" s="704">
        <v>420</v>
      </c>
      <c r="J28" s="705">
        <v>44</v>
      </c>
      <c r="L28" s="413">
        <v>2035</v>
      </c>
      <c r="M28" s="605">
        <v>0</v>
      </c>
      <c r="N28" s="605">
        <f t="shared" si="4"/>
        <v>325892.44695652177</v>
      </c>
      <c r="O28" s="522">
        <v>0</v>
      </c>
      <c r="P28" s="698">
        <f t="shared" si="5"/>
        <v>298109.04879999999</v>
      </c>
      <c r="Q28" s="702">
        <f t="shared" si="6"/>
        <v>27783.398156521784</v>
      </c>
      <c r="S28" s="413">
        <v>2035</v>
      </c>
      <c r="T28" s="605">
        <f t="shared" si="1"/>
        <v>27783.398156521784</v>
      </c>
      <c r="U28" s="605">
        <f t="shared" si="2"/>
        <v>7682.3411096362697</v>
      </c>
      <c r="V28" s="641">
        <f t="shared" si="3"/>
        <v>15844.483746016569</v>
      </c>
    </row>
    <row r="29" spans="2:22" ht="15" customHeight="1" thickBot="1" x14ac:dyDescent="0.3">
      <c r="B29" s="684" t="s">
        <v>342</v>
      </c>
      <c r="C29" s="685" t="s">
        <v>128</v>
      </c>
      <c r="D29" s="686" t="s">
        <v>343</v>
      </c>
      <c r="F29" s="759" t="s">
        <v>435</v>
      </c>
      <c r="G29" s="706">
        <v>420</v>
      </c>
      <c r="H29" s="706">
        <v>43</v>
      </c>
      <c r="I29" s="706">
        <v>420</v>
      </c>
      <c r="J29" s="707">
        <v>56</v>
      </c>
      <c r="K29" s="695"/>
      <c r="L29" s="413">
        <v>2036</v>
      </c>
      <c r="M29" s="605">
        <v>0</v>
      </c>
      <c r="N29" s="605">
        <f t="shared" si="4"/>
        <v>325892.44695652177</v>
      </c>
      <c r="O29" s="522">
        <f>C34</f>
        <v>6480000.0000000009</v>
      </c>
      <c r="P29" s="698">
        <f t="shared" si="5"/>
        <v>298109.04879999999</v>
      </c>
      <c r="Q29" s="702">
        <f t="shared" si="6"/>
        <v>-6452216.6018434791</v>
      </c>
      <c r="S29" s="413">
        <v>2036</v>
      </c>
      <c r="T29" s="605">
        <f t="shared" si="1"/>
        <v>-6452216.6018434791</v>
      </c>
      <c r="U29" s="605">
        <f t="shared" si="2"/>
        <v>-1667375.3801874802</v>
      </c>
      <c r="V29" s="641">
        <f t="shared" si="3"/>
        <v>-3572435.8931992794</v>
      </c>
    </row>
    <row r="30" spans="2:22" ht="15" customHeight="1" x14ac:dyDescent="0.25">
      <c r="B30" s="687" t="s">
        <v>398</v>
      </c>
      <c r="C30" s="553">
        <v>6</v>
      </c>
      <c r="D30" s="688" t="s">
        <v>406</v>
      </c>
      <c r="E30" s="695"/>
      <c r="F30" s="759" t="s">
        <v>436</v>
      </c>
      <c r="G30" s="706">
        <v>258</v>
      </c>
      <c r="H30" s="706">
        <v>43</v>
      </c>
      <c r="I30" s="706">
        <v>151</v>
      </c>
      <c r="J30" s="707">
        <v>76</v>
      </c>
      <c r="K30" s="695"/>
      <c r="L30" s="413">
        <v>2037</v>
      </c>
      <c r="M30" s="605">
        <v>0</v>
      </c>
      <c r="N30" s="605">
        <f t="shared" si="4"/>
        <v>325892.44695652177</v>
      </c>
      <c r="O30" s="522">
        <v>0</v>
      </c>
      <c r="P30" s="698">
        <f t="shared" si="5"/>
        <v>298109.04879999999</v>
      </c>
      <c r="Q30" s="702">
        <f t="shared" si="6"/>
        <v>27783.398156521784</v>
      </c>
      <c r="S30" s="413">
        <v>2037</v>
      </c>
      <c r="T30" s="605">
        <f t="shared" si="1"/>
        <v>27783.398156521784</v>
      </c>
      <c r="U30" s="605">
        <f t="shared" si="2"/>
        <v>6710.0542489617164</v>
      </c>
      <c r="V30" s="641">
        <f t="shared" si="3"/>
        <v>14934.945561331484</v>
      </c>
    </row>
    <row r="31" spans="2:22" ht="15" customHeight="1" x14ac:dyDescent="0.25">
      <c r="B31" s="687" t="s">
        <v>399</v>
      </c>
      <c r="C31" s="664">
        <v>5.4</v>
      </c>
      <c r="D31" s="688" t="s">
        <v>403</v>
      </c>
      <c r="E31" s="695"/>
      <c r="F31" s="759" t="s">
        <v>437</v>
      </c>
      <c r="G31" s="706">
        <v>258</v>
      </c>
      <c r="H31" s="706">
        <v>43</v>
      </c>
      <c r="I31" s="706">
        <v>150</v>
      </c>
      <c r="J31" s="707">
        <v>61</v>
      </c>
      <c r="K31" s="695"/>
      <c r="L31" s="413">
        <v>2038</v>
      </c>
      <c r="M31" s="605">
        <v>0</v>
      </c>
      <c r="N31" s="605">
        <f t="shared" si="4"/>
        <v>325892.44695652177</v>
      </c>
      <c r="O31" s="522">
        <v>0</v>
      </c>
      <c r="P31" s="698">
        <f t="shared" si="5"/>
        <v>298109.04879999999</v>
      </c>
      <c r="Q31" s="702">
        <f t="shared" si="6"/>
        <v>27783.398156521784</v>
      </c>
      <c r="S31" s="413">
        <v>2038</v>
      </c>
      <c r="T31" s="605">
        <f t="shared" si="1"/>
        <v>27783.398156521784</v>
      </c>
      <c r="U31" s="605">
        <f t="shared" si="2"/>
        <v>6271.0787373473986</v>
      </c>
      <c r="V31" s="641">
        <f t="shared" si="3"/>
        <v>14499.947146923771</v>
      </c>
    </row>
    <row r="32" spans="2:22" ht="15" customHeight="1" x14ac:dyDescent="0.25">
      <c r="B32" s="687" t="s">
        <v>405</v>
      </c>
      <c r="C32" s="553">
        <f>C31*C30</f>
        <v>32.400000000000006</v>
      </c>
      <c r="D32" s="688" t="s">
        <v>400</v>
      </c>
      <c r="E32" s="695"/>
      <c r="F32" s="759" t="s">
        <v>440</v>
      </c>
      <c r="G32" s="706">
        <v>503</v>
      </c>
      <c r="H32" s="706">
        <v>43</v>
      </c>
      <c r="I32" s="706">
        <v>533</v>
      </c>
      <c r="J32" s="707">
        <v>61</v>
      </c>
      <c r="K32" s="695"/>
      <c r="L32" s="413">
        <v>2039</v>
      </c>
      <c r="M32" s="605">
        <f>C10</f>
        <v>6788282.5183999995</v>
      </c>
      <c r="N32" s="605">
        <f t="shared" si="4"/>
        <v>325892.44695652177</v>
      </c>
      <c r="O32" s="522">
        <v>0</v>
      </c>
      <c r="P32" s="698">
        <f t="shared" si="5"/>
        <v>298109.04879999999</v>
      </c>
      <c r="Q32" s="702">
        <f t="shared" si="6"/>
        <v>6816065.9165565213</v>
      </c>
      <c r="S32" s="413">
        <v>2039</v>
      </c>
      <c r="T32" s="605">
        <f t="shared" si="1"/>
        <v>6816065.9165565213</v>
      </c>
      <c r="U32" s="605">
        <f t="shared" si="2"/>
        <v>1437827.8617731249</v>
      </c>
      <c r="V32" s="641">
        <f t="shared" si="3"/>
        <v>3453644.3566720728</v>
      </c>
    </row>
    <row r="33" spans="2:22" ht="15" customHeight="1" thickBot="1" x14ac:dyDescent="0.3">
      <c r="B33" s="689" t="s">
        <v>401</v>
      </c>
      <c r="C33" s="690">
        <v>200000</v>
      </c>
      <c r="D33" s="691" t="s">
        <v>551</v>
      </c>
      <c r="E33" s="695"/>
      <c r="F33" s="759" t="s">
        <v>441</v>
      </c>
      <c r="G33" s="706">
        <v>503</v>
      </c>
      <c r="H33" s="706">
        <v>43</v>
      </c>
      <c r="I33" s="706">
        <v>533</v>
      </c>
      <c r="J33" s="707">
        <v>73</v>
      </c>
      <c r="K33" s="695"/>
      <c r="L33" s="413">
        <v>2040</v>
      </c>
      <c r="M33" s="434">
        <v>0</v>
      </c>
      <c r="N33" s="605">
        <f t="shared" si="4"/>
        <v>325892.44695652177</v>
      </c>
      <c r="O33" s="522">
        <v>0</v>
      </c>
      <c r="P33" s="698">
        <f t="shared" si="5"/>
        <v>298109.04879999999</v>
      </c>
      <c r="Q33" s="702">
        <f t="shared" si="6"/>
        <v>27783.398156521784</v>
      </c>
      <c r="S33" s="413">
        <v>2040</v>
      </c>
      <c r="T33" s="605">
        <f t="shared" si="1"/>
        <v>27783.398156521784</v>
      </c>
      <c r="U33" s="605">
        <f t="shared" si="2"/>
        <v>5477.4030372498892</v>
      </c>
      <c r="V33" s="641">
        <f t="shared" si="3"/>
        <v>13667.590863346</v>
      </c>
    </row>
    <row r="34" spans="2:22" ht="15" customHeight="1" thickBot="1" x14ac:dyDescent="0.3">
      <c r="B34" s="678" t="s">
        <v>404</v>
      </c>
      <c r="C34" s="679">
        <f>C32*C33</f>
        <v>6480000.0000000009</v>
      </c>
      <c r="D34" s="680" t="s">
        <v>402</v>
      </c>
      <c r="E34" s="695"/>
      <c r="F34" s="759" t="s">
        <v>442</v>
      </c>
      <c r="G34" s="706">
        <v>0</v>
      </c>
      <c r="H34" s="706">
        <v>0</v>
      </c>
      <c r="I34" s="706">
        <v>533</v>
      </c>
      <c r="J34" s="707">
        <v>39</v>
      </c>
      <c r="K34" s="695"/>
      <c r="L34" s="501">
        <v>2041</v>
      </c>
      <c r="M34" s="502">
        <v>0</v>
      </c>
      <c r="N34" s="696">
        <f t="shared" si="4"/>
        <v>325892.44695652177</v>
      </c>
      <c r="O34" s="530">
        <v>0</v>
      </c>
      <c r="P34" s="700">
        <f t="shared" si="5"/>
        <v>298109.04879999999</v>
      </c>
      <c r="Q34" s="703">
        <f t="shared" si="6"/>
        <v>27783.398156521784</v>
      </c>
      <c r="S34" s="650">
        <v>2041</v>
      </c>
      <c r="T34" s="605">
        <f t="shared" si="1"/>
        <v>27783.398156521784</v>
      </c>
      <c r="U34" s="651">
        <f t="shared" si="2"/>
        <v>5119.0682591120458</v>
      </c>
      <c r="V34" s="652">
        <f t="shared" si="3"/>
        <v>13269.505692568931</v>
      </c>
    </row>
    <row r="35" spans="2:22" ht="15" customHeight="1" thickBot="1" x14ac:dyDescent="0.3">
      <c r="B35" s="1045" t="s">
        <v>555</v>
      </c>
      <c r="C35" s="1045"/>
      <c r="D35" s="1045"/>
      <c r="E35" s="695"/>
      <c r="F35" s="759" t="s">
        <v>438</v>
      </c>
      <c r="G35" s="706">
        <v>1063</v>
      </c>
      <c r="H35" s="706">
        <v>43</v>
      </c>
      <c r="I35" s="706">
        <v>1063</v>
      </c>
      <c r="J35" s="707">
        <v>61</v>
      </c>
      <c r="K35" s="695"/>
      <c r="L35" s="424"/>
      <c r="M35" s="524"/>
      <c r="N35" s="524"/>
      <c r="O35" s="524"/>
      <c r="P35" s="525" t="s">
        <v>214</v>
      </c>
      <c r="Q35" s="526">
        <f>SUM(Q6:Q34)</f>
        <v>28994757.895999983</v>
      </c>
      <c r="S35" s="653" t="s">
        <v>214</v>
      </c>
      <c r="T35" s="654">
        <f>SUM(T6:T34)</f>
        <v>28994757.895999983</v>
      </c>
      <c r="U35" s="654">
        <f t="shared" ref="U35:V35" si="7">SUM(U6:U34)</f>
        <v>15031681.132370982</v>
      </c>
      <c r="V35" s="655">
        <f t="shared" si="7"/>
        <v>21258074.755164597</v>
      </c>
    </row>
    <row r="36" spans="2:22" ht="15" customHeight="1" x14ac:dyDescent="0.25">
      <c r="B36" s="1046"/>
      <c r="C36" s="1046"/>
      <c r="D36" s="1046"/>
      <c r="E36" s="695"/>
      <c r="F36" s="759" t="s">
        <v>447</v>
      </c>
      <c r="G36" s="706">
        <v>1063</v>
      </c>
      <c r="H36" s="706">
        <v>43</v>
      </c>
      <c r="I36" s="706">
        <v>1063</v>
      </c>
      <c r="J36" s="707">
        <v>61</v>
      </c>
      <c r="K36" s="695"/>
    </row>
    <row r="37" spans="2:22" ht="15" customHeight="1" x14ac:dyDescent="0.25">
      <c r="B37" s="1046"/>
      <c r="C37" s="1046"/>
      <c r="D37" s="1046"/>
      <c r="E37" s="695"/>
      <c r="F37" s="759" t="s">
        <v>439</v>
      </c>
      <c r="G37" s="706">
        <v>282</v>
      </c>
      <c r="H37" s="706">
        <v>47</v>
      </c>
      <c r="I37" s="706">
        <v>250</v>
      </c>
      <c r="J37" s="707">
        <v>63</v>
      </c>
    </row>
    <row r="38" spans="2:22" ht="14.45" thickBot="1" x14ac:dyDescent="0.3">
      <c r="F38" s="763" t="s">
        <v>448</v>
      </c>
      <c r="G38" s="730">
        <f t="array" ref="G38">SUM(G28:G37*H28:H37)</f>
        <v>206238</v>
      </c>
      <c r="H38" s="730"/>
      <c r="I38" s="730">
        <f t="array" ref="I38">SUM(I28:I37*J28:J37)</f>
        <v>300271</v>
      </c>
      <c r="J38" s="731"/>
      <c r="K38" s="708"/>
    </row>
    <row r="39" spans="2:22" ht="13.9" x14ac:dyDescent="0.25">
      <c r="K39" s="708"/>
      <c r="L39" s="708"/>
      <c r="M39" s="708"/>
      <c r="N39" s="708"/>
      <c r="O39" s="708"/>
      <c r="P39" s="708"/>
      <c r="Q39" s="708"/>
    </row>
    <row r="40" spans="2:22" ht="15.75" thickBot="1" x14ac:dyDescent="0.3">
      <c r="B40" s="902" t="s">
        <v>566</v>
      </c>
      <c r="C40" s="902"/>
      <c r="D40" s="902"/>
      <c r="K40" s="708"/>
      <c r="L40" s="708"/>
      <c r="M40" s="708"/>
      <c r="N40" s="708"/>
      <c r="O40" s="708"/>
      <c r="P40" s="708"/>
      <c r="Q40" s="708"/>
    </row>
    <row r="41" spans="2:22" x14ac:dyDescent="0.25">
      <c r="B41" s="1029" t="s">
        <v>407</v>
      </c>
      <c r="C41" s="983"/>
      <c r="D41" s="1030"/>
      <c r="K41" s="709"/>
      <c r="L41" s="708"/>
      <c r="M41" s="708"/>
      <c r="N41" s="708"/>
      <c r="O41" s="708"/>
      <c r="P41" s="708"/>
      <c r="Q41" s="708"/>
    </row>
    <row r="42" spans="2:22" x14ac:dyDescent="0.25">
      <c r="B42" s="1031"/>
      <c r="C42" s="984"/>
      <c r="D42" s="1032"/>
      <c r="K42" s="712"/>
      <c r="L42" s="710"/>
      <c r="M42" s="710"/>
      <c r="N42" s="711"/>
      <c r="O42" s="710"/>
      <c r="P42" s="710"/>
      <c r="Q42" s="708"/>
    </row>
    <row r="43" spans="2:22" ht="15.75" thickBot="1" x14ac:dyDescent="0.3">
      <c r="B43" s="1033"/>
      <c r="C43" s="1034"/>
      <c r="D43" s="1035"/>
      <c r="K43" s="709"/>
      <c r="L43" s="713"/>
      <c r="M43" s="713"/>
      <c r="N43" s="714"/>
      <c r="O43" s="713"/>
      <c r="P43" s="713"/>
      <c r="Q43" s="708"/>
    </row>
    <row r="44" spans="2:22" ht="14.45" thickBot="1" x14ac:dyDescent="0.3">
      <c r="B44" s="503" t="s">
        <v>342</v>
      </c>
      <c r="C44" s="504" t="s">
        <v>128</v>
      </c>
      <c r="D44" s="505" t="s">
        <v>343</v>
      </c>
      <c r="K44" s="709"/>
      <c r="L44" s="710"/>
      <c r="M44" s="710"/>
      <c r="N44" s="711"/>
      <c r="O44" s="710"/>
      <c r="P44" s="710"/>
      <c r="Q44" s="708"/>
    </row>
    <row r="45" spans="2:22" ht="13.9" x14ac:dyDescent="0.25">
      <c r="B45" s="506" t="s">
        <v>548</v>
      </c>
      <c r="C45" s="538">
        <f>I38</f>
        <v>300271</v>
      </c>
      <c r="D45" s="508" t="s">
        <v>550</v>
      </c>
      <c r="K45" s="709"/>
      <c r="L45" s="710"/>
      <c r="M45" s="710"/>
      <c r="N45" s="711"/>
      <c r="O45" s="710"/>
      <c r="P45" s="710"/>
      <c r="Q45" s="708"/>
    </row>
    <row r="46" spans="2:22" ht="14.45" thickBot="1" x14ac:dyDescent="0.3">
      <c r="B46" s="509" t="s">
        <v>549</v>
      </c>
      <c r="C46" s="571">
        <v>49.64</v>
      </c>
      <c r="D46" s="511" t="s">
        <v>551</v>
      </c>
      <c r="K46" s="709"/>
      <c r="L46" s="710"/>
      <c r="M46" s="710"/>
      <c r="N46" s="711"/>
      <c r="O46" s="710"/>
      <c r="P46" s="710"/>
      <c r="Q46" s="708"/>
    </row>
    <row r="47" spans="2:22" ht="14.45" thickBot="1" x14ac:dyDescent="0.3">
      <c r="B47" s="512" t="s">
        <v>404</v>
      </c>
      <c r="C47" s="513">
        <f>C45*C46</f>
        <v>14905452.439999999</v>
      </c>
      <c r="D47" s="514" t="s">
        <v>402</v>
      </c>
      <c r="K47" s="709"/>
      <c r="L47" s="710"/>
      <c r="M47" s="710"/>
      <c r="N47" s="711"/>
      <c r="O47" s="710"/>
      <c r="P47" s="710"/>
      <c r="Q47" s="708"/>
    </row>
    <row r="48" spans="2:22" x14ac:dyDescent="0.25">
      <c r="B48" s="948" t="s">
        <v>609</v>
      </c>
      <c r="C48" s="948"/>
      <c r="D48" s="948"/>
      <c r="K48" s="709"/>
      <c r="L48" s="710"/>
      <c r="M48" s="710"/>
      <c r="N48" s="711"/>
      <c r="O48" s="710"/>
      <c r="P48" s="710"/>
      <c r="Q48" s="708"/>
    </row>
    <row r="49" spans="2:17" x14ac:dyDescent="0.25">
      <c r="B49" s="951"/>
      <c r="C49" s="951"/>
      <c r="D49" s="951"/>
      <c r="K49" s="709"/>
      <c r="L49" s="710"/>
      <c r="M49" s="710"/>
      <c r="N49" s="711"/>
      <c r="O49" s="710"/>
      <c r="P49" s="710"/>
      <c r="Q49" s="708"/>
    </row>
    <row r="50" spans="2:17" x14ac:dyDescent="0.25">
      <c r="B50" s="951"/>
      <c r="C50" s="951"/>
      <c r="D50" s="951"/>
      <c r="I50" s="708"/>
      <c r="J50" s="709"/>
      <c r="K50" s="709"/>
      <c r="L50" s="710"/>
      <c r="M50" s="710"/>
      <c r="N50" s="711"/>
      <c r="O50" s="710"/>
      <c r="P50" s="710"/>
      <c r="Q50" s="708"/>
    </row>
    <row r="51" spans="2:17" x14ac:dyDescent="0.25">
      <c r="B51" s="951"/>
      <c r="C51" s="951"/>
      <c r="D51" s="951"/>
      <c r="I51" s="708"/>
      <c r="J51" s="712"/>
      <c r="K51" s="708"/>
      <c r="L51" s="713"/>
      <c r="M51" s="713"/>
      <c r="N51" s="713"/>
      <c r="O51" s="713"/>
      <c r="P51" s="713"/>
      <c r="Q51" s="708"/>
    </row>
    <row r="52" spans="2:17" x14ac:dyDescent="0.25">
      <c r="B52" s="951"/>
      <c r="C52" s="951"/>
      <c r="D52" s="951"/>
      <c r="I52" s="708"/>
      <c r="J52" s="708"/>
      <c r="K52" s="708"/>
      <c r="L52" s="708"/>
      <c r="M52" s="708"/>
      <c r="N52" s="708"/>
      <c r="O52" s="708"/>
      <c r="P52" s="708"/>
      <c r="Q52" s="708"/>
    </row>
    <row r="53" spans="2:17" x14ac:dyDescent="0.25">
      <c r="B53" s="951"/>
      <c r="C53" s="951"/>
      <c r="D53" s="951"/>
      <c r="I53" s="708"/>
      <c r="J53" s="708"/>
      <c r="K53" s="708"/>
      <c r="L53" s="708"/>
      <c r="M53" s="708"/>
      <c r="N53" s="708"/>
      <c r="O53" s="708"/>
      <c r="P53" s="708"/>
      <c r="Q53" s="708"/>
    </row>
    <row r="54" spans="2:17" x14ac:dyDescent="0.25">
      <c r="B54" s="951"/>
      <c r="C54" s="951"/>
      <c r="D54" s="951"/>
      <c r="I54" s="708"/>
      <c r="J54" s="708"/>
      <c r="K54" s="708"/>
      <c r="L54" s="708"/>
      <c r="M54" s="708"/>
      <c r="N54" s="708"/>
      <c r="O54" s="708"/>
      <c r="P54" s="708"/>
      <c r="Q54" s="708"/>
    </row>
    <row r="55" spans="2:17" ht="13.9" x14ac:dyDescent="0.25">
      <c r="I55" s="708"/>
      <c r="J55" s="708"/>
      <c r="L55" s="708"/>
      <c r="M55" s="708"/>
      <c r="N55" s="708"/>
      <c r="O55" s="708"/>
      <c r="P55" s="708"/>
      <c r="Q55" s="708"/>
    </row>
  </sheetData>
  <mergeCells count="30">
    <mergeCell ref="S2:V2"/>
    <mergeCell ref="F2:J2"/>
    <mergeCell ref="F3:F4"/>
    <mergeCell ref="G3:H3"/>
    <mergeCell ref="B2:D2"/>
    <mergeCell ref="L2:Q2"/>
    <mergeCell ref="L3:L5"/>
    <mergeCell ref="M3:N4"/>
    <mergeCell ref="O3:P4"/>
    <mergeCell ref="I3:J3"/>
    <mergeCell ref="U3:U5"/>
    <mergeCell ref="V3:V5"/>
    <mergeCell ref="B15:D17"/>
    <mergeCell ref="T3:T5"/>
    <mergeCell ref="J26:J27"/>
    <mergeCell ref="Q3:Q5"/>
    <mergeCell ref="B14:D14"/>
    <mergeCell ref="B48:D54"/>
    <mergeCell ref="S3:S5"/>
    <mergeCell ref="B41:D43"/>
    <mergeCell ref="B40:D40"/>
    <mergeCell ref="B3:D7"/>
    <mergeCell ref="B25:D25"/>
    <mergeCell ref="B26:D28"/>
    <mergeCell ref="F26:F27"/>
    <mergeCell ref="G26:G27"/>
    <mergeCell ref="H26:H27"/>
    <mergeCell ref="I26:I27"/>
    <mergeCell ref="B35:D37"/>
    <mergeCell ref="F25:J25"/>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B1:M35"/>
  <sheetViews>
    <sheetView tabSelected="1" topLeftCell="E1" zoomScale="85" zoomScaleNormal="85" workbookViewId="0">
      <selection activeCell="J29" sqref="J29"/>
    </sheetView>
  </sheetViews>
  <sheetFormatPr defaultColWidth="9.140625" defaultRowHeight="15" customHeight="1" x14ac:dyDescent="0.25"/>
  <cols>
    <col min="1" max="1" width="3.7109375" style="425" customWidth="1"/>
    <col min="2" max="4" width="15.7109375" style="425" customWidth="1"/>
    <col min="5" max="9" width="15.7109375" style="471" customWidth="1"/>
    <col min="10" max="10" width="57.7109375" style="425" bestFit="1" customWidth="1"/>
    <col min="11" max="11" width="15.7109375" style="425" customWidth="1"/>
    <col min="12" max="12" width="116.28515625" style="425" bestFit="1" customWidth="1"/>
    <col min="13" max="16384" width="9.140625" style="425"/>
  </cols>
  <sheetData>
    <row r="1" spans="2:13" s="471" customFormat="1" ht="15" customHeight="1" x14ac:dyDescent="0.25"/>
    <row r="2" spans="2:13" ht="15" customHeight="1" x14ac:dyDescent="0.25">
      <c r="B2" s="848" t="s">
        <v>647</v>
      </c>
      <c r="C2" s="848"/>
      <c r="E2" s="861" t="s">
        <v>615</v>
      </c>
      <c r="F2" s="861"/>
      <c r="G2" s="861"/>
      <c r="H2" s="861"/>
    </row>
    <row r="3" spans="2:13" s="427" customFormat="1" ht="15" customHeight="1" thickBot="1" x14ac:dyDescent="0.3">
      <c r="B3" s="862"/>
      <c r="C3" s="862"/>
      <c r="E3" s="947"/>
      <c r="F3" s="947"/>
      <c r="G3" s="947"/>
      <c r="H3" s="947"/>
    </row>
    <row r="4" spans="2:13" s="427" customFormat="1" ht="15" customHeight="1" x14ac:dyDescent="0.25">
      <c r="B4" s="1060" t="s">
        <v>340</v>
      </c>
      <c r="C4" s="963" t="s">
        <v>341</v>
      </c>
      <c r="E4" s="955" t="s">
        <v>21</v>
      </c>
      <c r="F4" s="957" t="s">
        <v>507</v>
      </c>
      <c r="G4" s="957" t="s">
        <v>508</v>
      </c>
      <c r="H4" s="959" t="s">
        <v>509</v>
      </c>
    </row>
    <row r="5" spans="2:13" ht="15" customHeight="1" thickBot="1" x14ac:dyDescent="0.3">
      <c r="B5" s="1061"/>
      <c r="C5" s="964"/>
      <c r="E5" s="956"/>
      <c r="F5" s="958"/>
      <c r="G5" s="958"/>
      <c r="H5" s="960"/>
      <c r="J5" s="903" t="s">
        <v>648</v>
      </c>
      <c r="K5" s="903"/>
      <c r="L5" s="903"/>
    </row>
    <row r="6" spans="2:13" s="452" customFormat="1" ht="15" customHeight="1" thickBot="1" x14ac:dyDescent="0.3">
      <c r="B6" s="473">
        <v>2013</v>
      </c>
      <c r="C6" s="475">
        <v>0</v>
      </c>
      <c r="E6" s="741">
        <v>2013</v>
      </c>
      <c r="F6" s="605">
        <f>C6</f>
        <v>0</v>
      </c>
      <c r="G6" s="605">
        <v>0</v>
      </c>
      <c r="H6" s="641">
        <v>0</v>
      </c>
      <c r="I6" s="471"/>
      <c r="J6" s="515" t="s">
        <v>342</v>
      </c>
      <c r="K6" s="428" t="s">
        <v>128</v>
      </c>
      <c r="L6" s="837" t="s">
        <v>343</v>
      </c>
      <c r="M6" s="425"/>
    </row>
    <row r="7" spans="2:13" s="452" customFormat="1" ht="15" customHeight="1" x14ac:dyDescent="0.25">
      <c r="B7" s="473">
        <v>2014</v>
      </c>
      <c r="C7" s="475">
        <v>0</v>
      </c>
      <c r="E7" s="741">
        <v>2014</v>
      </c>
      <c r="F7" s="605">
        <f t="shared" ref="F7:F34" si="0">C7</f>
        <v>0</v>
      </c>
      <c r="G7" s="605">
        <v>0</v>
      </c>
      <c r="H7" s="641">
        <v>0</v>
      </c>
      <c r="I7" s="471"/>
      <c r="J7" s="516" t="s">
        <v>344</v>
      </c>
      <c r="K7" s="431">
        <f>SUM('Capital Costs'!I13:I15)</f>
        <v>48771509</v>
      </c>
      <c r="L7" s="838" t="s">
        <v>379</v>
      </c>
      <c r="M7" s="425"/>
    </row>
    <row r="8" spans="2:13" s="452" customFormat="1" ht="15" customHeight="1" x14ac:dyDescent="0.25">
      <c r="B8" s="473">
        <v>2015</v>
      </c>
      <c r="C8" s="475">
        <v>0</v>
      </c>
      <c r="E8" s="741">
        <v>2015</v>
      </c>
      <c r="F8" s="605">
        <f t="shared" si="0"/>
        <v>0</v>
      </c>
      <c r="G8" s="605">
        <v>0</v>
      </c>
      <c r="H8" s="641">
        <v>0</v>
      </c>
      <c r="I8" s="471"/>
      <c r="J8" s="517" t="s">
        <v>345</v>
      </c>
      <c r="K8" s="429">
        <v>75</v>
      </c>
      <c r="L8" s="839" t="s">
        <v>348</v>
      </c>
      <c r="M8" s="425"/>
    </row>
    <row r="9" spans="2:13" s="452" customFormat="1" ht="15" customHeight="1" x14ac:dyDescent="0.25">
      <c r="B9" s="473">
        <v>2016</v>
      </c>
      <c r="C9" s="475">
        <v>0</v>
      </c>
      <c r="E9" s="741">
        <v>2016</v>
      </c>
      <c r="F9" s="605">
        <f t="shared" si="0"/>
        <v>0</v>
      </c>
      <c r="G9" s="605">
        <f>F9/1.07^(E9-2016)</f>
        <v>0</v>
      </c>
      <c r="H9" s="641">
        <f>F9/1.03^(E9-2016)</f>
        <v>0</v>
      </c>
      <c r="I9" s="471"/>
      <c r="J9" s="517" t="s">
        <v>346</v>
      </c>
      <c r="K9" s="429">
        <v>20</v>
      </c>
      <c r="L9" s="839" t="s">
        <v>349</v>
      </c>
      <c r="M9" s="425"/>
    </row>
    <row r="10" spans="2:13" ht="15" customHeight="1" thickBot="1" x14ac:dyDescent="0.3">
      <c r="B10" s="473">
        <v>2017</v>
      </c>
      <c r="C10" s="475">
        <v>0</v>
      </c>
      <c r="E10" s="741">
        <v>2017</v>
      </c>
      <c r="F10" s="605">
        <f t="shared" si="0"/>
        <v>0</v>
      </c>
      <c r="G10" s="605">
        <f t="shared" ref="G10:G34" si="1">F10/1.07^(E10-2016)</f>
        <v>0</v>
      </c>
      <c r="H10" s="641">
        <f t="shared" ref="H10:H34" si="2">F10/1.03^(E10-2016)</f>
        <v>0</v>
      </c>
      <c r="J10" s="518" t="s">
        <v>347</v>
      </c>
      <c r="K10" s="430">
        <f>K8-K9</f>
        <v>55</v>
      </c>
      <c r="L10" s="840" t="s">
        <v>350</v>
      </c>
    </row>
    <row r="11" spans="2:13" ht="15" customHeight="1" thickBot="1" x14ac:dyDescent="0.3">
      <c r="B11" s="473">
        <v>2018</v>
      </c>
      <c r="C11" s="475">
        <v>0</v>
      </c>
      <c r="E11" s="741">
        <v>2018</v>
      </c>
      <c r="F11" s="605">
        <f t="shared" si="0"/>
        <v>0</v>
      </c>
      <c r="G11" s="605">
        <f t="shared" si="1"/>
        <v>0</v>
      </c>
      <c r="H11" s="641">
        <f t="shared" si="2"/>
        <v>0</v>
      </c>
      <c r="J11" s="519" t="s">
        <v>352</v>
      </c>
      <c r="K11" s="432">
        <f>K7*K10/K8</f>
        <v>35765773.266666666</v>
      </c>
      <c r="L11" s="841" t="s">
        <v>351</v>
      </c>
    </row>
    <row r="12" spans="2:13" ht="15" customHeight="1" thickBot="1" x14ac:dyDescent="0.3">
      <c r="B12" s="473">
        <v>2019</v>
      </c>
      <c r="C12" s="475">
        <v>0</v>
      </c>
      <c r="E12" s="741">
        <v>2019</v>
      </c>
      <c r="F12" s="605">
        <f t="shared" si="0"/>
        <v>0</v>
      </c>
      <c r="G12" s="605">
        <f t="shared" si="1"/>
        <v>0</v>
      </c>
      <c r="H12" s="641">
        <f t="shared" si="2"/>
        <v>0</v>
      </c>
      <c r="J12" s="520"/>
      <c r="L12" s="521"/>
    </row>
    <row r="13" spans="2:13" ht="15" customHeight="1" thickBot="1" x14ac:dyDescent="0.3">
      <c r="B13" s="473">
        <v>2020</v>
      </c>
      <c r="C13" s="475">
        <v>0</v>
      </c>
      <c r="E13" s="741">
        <v>2020</v>
      </c>
      <c r="F13" s="605">
        <f t="shared" si="0"/>
        <v>0</v>
      </c>
      <c r="G13" s="605">
        <f t="shared" si="1"/>
        <v>0</v>
      </c>
      <c r="H13" s="641">
        <f t="shared" si="2"/>
        <v>0</v>
      </c>
      <c r="J13" s="519" t="s">
        <v>380</v>
      </c>
      <c r="K13" s="432">
        <f>'Net M&amp;O Costs'!C47-SUM('Net M&amp;O Costs'!P15:P34)</f>
        <v>8943271.4639999997</v>
      </c>
      <c r="L13" s="841" t="s">
        <v>649</v>
      </c>
      <c r="M13" s="463"/>
    </row>
    <row r="14" spans="2:13" ht="15" customHeight="1" thickBot="1" x14ac:dyDescent="0.3">
      <c r="B14" s="473">
        <v>2021</v>
      </c>
      <c r="C14" s="475">
        <v>0</v>
      </c>
      <c r="E14" s="741">
        <v>2021</v>
      </c>
      <c r="F14" s="605">
        <f t="shared" si="0"/>
        <v>0</v>
      </c>
      <c r="G14" s="605">
        <f t="shared" si="1"/>
        <v>0</v>
      </c>
      <c r="H14" s="641">
        <f t="shared" si="2"/>
        <v>0</v>
      </c>
      <c r="J14" s="520"/>
      <c r="L14" s="521"/>
    </row>
    <row r="15" spans="2:13" ht="15" customHeight="1" thickBot="1" x14ac:dyDescent="0.3">
      <c r="B15" s="473">
        <v>2022</v>
      </c>
      <c r="C15" s="475">
        <v>0</v>
      </c>
      <c r="E15" s="741">
        <v>2022</v>
      </c>
      <c r="F15" s="605">
        <f t="shared" si="0"/>
        <v>0</v>
      </c>
      <c r="G15" s="605">
        <f t="shared" si="1"/>
        <v>0</v>
      </c>
      <c r="H15" s="641">
        <f t="shared" si="2"/>
        <v>0</v>
      </c>
      <c r="J15" s="519" t="s">
        <v>381</v>
      </c>
      <c r="K15" s="433">
        <f>K11-K13</f>
        <v>26822501.802666664</v>
      </c>
      <c r="L15" s="841" t="s">
        <v>382</v>
      </c>
    </row>
    <row r="16" spans="2:13" ht="15" customHeight="1" x14ac:dyDescent="0.25">
      <c r="B16" s="473">
        <v>2023</v>
      </c>
      <c r="C16" s="475">
        <v>0</v>
      </c>
      <c r="E16" s="741">
        <v>2023</v>
      </c>
      <c r="F16" s="605">
        <f t="shared" si="0"/>
        <v>0</v>
      </c>
      <c r="G16" s="605">
        <f t="shared" si="1"/>
        <v>0</v>
      </c>
      <c r="H16" s="641">
        <f t="shared" si="2"/>
        <v>0</v>
      </c>
      <c r="K16" s="463"/>
    </row>
    <row r="17" spans="2:12" ht="15" customHeight="1" x14ac:dyDescent="0.25">
      <c r="B17" s="473">
        <v>2024</v>
      </c>
      <c r="C17" s="475">
        <v>0</v>
      </c>
      <c r="E17" s="741">
        <v>2024</v>
      </c>
      <c r="F17" s="605">
        <f t="shared" si="0"/>
        <v>0</v>
      </c>
      <c r="G17" s="605">
        <f t="shared" si="1"/>
        <v>0</v>
      </c>
      <c r="H17" s="641">
        <f t="shared" si="2"/>
        <v>0</v>
      </c>
    </row>
    <row r="18" spans="2:12" ht="15" customHeight="1" x14ac:dyDescent="0.25">
      <c r="B18" s="473">
        <v>2025</v>
      </c>
      <c r="C18" s="475">
        <v>0</v>
      </c>
      <c r="E18" s="741">
        <v>2025</v>
      </c>
      <c r="F18" s="605">
        <f t="shared" si="0"/>
        <v>0</v>
      </c>
      <c r="G18" s="605">
        <f t="shared" si="1"/>
        <v>0</v>
      </c>
      <c r="H18" s="641">
        <f t="shared" si="2"/>
        <v>0</v>
      </c>
      <c r="L18" s="471"/>
    </row>
    <row r="19" spans="2:12" ht="15" customHeight="1" x14ac:dyDescent="0.25">
      <c r="B19" s="473">
        <v>2026</v>
      </c>
      <c r="C19" s="475">
        <v>0</v>
      </c>
      <c r="E19" s="741">
        <v>2026</v>
      </c>
      <c r="F19" s="605">
        <f t="shared" si="0"/>
        <v>0</v>
      </c>
      <c r="G19" s="605">
        <f t="shared" si="1"/>
        <v>0</v>
      </c>
      <c r="H19" s="641">
        <f t="shared" si="2"/>
        <v>0</v>
      </c>
    </row>
    <row r="20" spans="2:12" ht="15" customHeight="1" x14ac:dyDescent="0.25">
      <c r="B20" s="473">
        <v>2027</v>
      </c>
      <c r="C20" s="475">
        <v>0</v>
      </c>
      <c r="E20" s="741">
        <v>2027</v>
      </c>
      <c r="F20" s="605">
        <f t="shared" si="0"/>
        <v>0</v>
      </c>
      <c r="G20" s="605">
        <f t="shared" si="1"/>
        <v>0</v>
      </c>
      <c r="H20" s="641">
        <f t="shared" si="2"/>
        <v>0</v>
      </c>
    </row>
    <row r="21" spans="2:12" ht="15" customHeight="1" x14ac:dyDescent="0.25">
      <c r="B21" s="473">
        <v>2028</v>
      </c>
      <c r="C21" s="475">
        <v>0</v>
      </c>
      <c r="E21" s="741">
        <v>2028</v>
      </c>
      <c r="F21" s="605">
        <f t="shared" si="0"/>
        <v>0</v>
      </c>
      <c r="G21" s="605">
        <f t="shared" si="1"/>
        <v>0</v>
      </c>
      <c r="H21" s="641">
        <f t="shared" si="2"/>
        <v>0</v>
      </c>
    </row>
    <row r="22" spans="2:12" ht="15" customHeight="1" x14ac:dyDescent="0.25">
      <c r="B22" s="473">
        <v>2029</v>
      </c>
      <c r="C22" s="475">
        <v>0</v>
      </c>
      <c r="E22" s="741">
        <v>2029</v>
      </c>
      <c r="F22" s="605">
        <f t="shared" si="0"/>
        <v>0</v>
      </c>
      <c r="G22" s="605">
        <f t="shared" si="1"/>
        <v>0</v>
      </c>
      <c r="H22" s="641">
        <f t="shared" si="2"/>
        <v>0</v>
      </c>
    </row>
    <row r="23" spans="2:12" ht="15" customHeight="1" x14ac:dyDescent="0.25">
      <c r="B23" s="473">
        <v>2030</v>
      </c>
      <c r="C23" s="475">
        <v>0</v>
      </c>
      <c r="E23" s="741">
        <v>2030</v>
      </c>
      <c r="F23" s="605">
        <f t="shared" si="0"/>
        <v>0</v>
      </c>
      <c r="G23" s="605">
        <f t="shared" si="1"/>
        <v>0</v>
      </c>
      <c r="H23" s="641">
        <f t="shared" si="2"/>
        <v>0</v>
      </c>
    </row>
    <row r="24" spans="2:12" ht="15" customHeight="1" x14ac:dyDescent="0.25">
      <c r="B24" s="473">
        <v>2031</v>
      </c>
      <c r="C24" s="475">
        <v>0</v>
      </c>
      <c r="E24" s="741">
        <v>2031</v>
      </c>
      <c r="F24" s="605">
        <f t="shared" si="0"/>
        <v>0</v>
      </c>
      <c r="G24" s="605">
        <f t="shared" si="1"/>
        <v>0</v>
      </c>
      <c r="H24" s="641">
        <f t="shared" si="2"/>
        <v>0</v>
      </c>
    </row>
    <row r="25" spans="2:12" ht="15" customHeight="1" x14ac:dyDescent="0.25">
      <c r="B25" s="473">
        <v>2032</v>
      </c>
      <c r="C25" s="475">
        <v>0</v>
      </c>
      <c r="E25" s="741">
        <v>2032</v>
      </c>
      <c r="F25" s="605">
        <f t="shared" si="0"/>
        <v>0</v>
      </c>
      <c r="G25" s="605">
        <f t="shared" si="1"/>
        <v>0</v>
      </c>
      <c r="H25" s="641">
        <f t="shared" si="2"/>
        <v>0</v>
      </c>
    </row>
    <row r="26" spans="2:12" ht="15" customHeight="1" x14ac:dyDescent="0.25">
      <c r="B26" s="473">
        <v>2033</v>
      </c>
      <c r="C26" s="475">
        <v>0</v>
      </c>
      <c r="E26" s="741">
        <v>2033</v>
      </c>
      <c r="F26" s="605">
        <f t="shared" si="0"/>
        <v>0</v>
      </c>
      <c r="G26" s="605">
        <f t="shared" si="1"/>
        <v>0</v>
      </c>
      <c r="H26" s="641">
        <f t="shared" si="2"/>
        <v>0</v>
      </c>
    </row>
    <row r="27" spans="2:12" ht="15" customHeight="1" x14ac:dyDescent="0.25">
      <c r="B27" s="473">
        <v>2034</v>
      </c>
      <c r="C27" s="475">
        <v>0</v>
      </c>
      <c r="E27" s="741">
        <v>2034</v>
      </c>
      <c r="F27" s="605">
        <f t="shared" si="0"/>
        <v>0</v>
      </c>
      <c r="G27" s="605">
        <f t="shared" si="1"/>
        <v>0</v>
      </c>
      <c r="H27" s="641">
        <f t="shared" si="2"/>
        <v>0</v>
      </c>
    </row>
    <row r="28" spans="2:12" ht="15" customHeight="1" x14ac:dyDescent="0.25">
      <c r="B28" s="473">
        <v>2035</v>
      </c>
      <c r="C28" s="475">
        <v>0</v>
      </c>
      <c r="E28" s="741">
        <v>2035</v>
      </c>
      <c r="F28" s="605">
        <f t="shared" si="0"/>
        <v>0</v>
      </c>
      <c r="G28" s="605">
        <f t="shared" si="1"/>
        <v>0</v>
      </c>
      <c r="H28" s="641">
        <f t="shared" si="2"/>
        <v>0</v>
      </c>
    </row>
    <row r="29" spans="2:12" ht="15" customHeight="1" x14ac:dyDescent="0.25">
      <c r="B29" s="473">
        <v>2036</v>
      </c>
      <c r="C29" s="475">
        <v>0</v>
      </c>
      <c r="E29" s="741">
        <v>2036</v>
      </c>
      <c r="F29" s="605">
        <f t="shared" si="0"/>
        <v>0</v>
      </c>
      <c r="G29" s="605">
        <f t="shared" si="1"/>
        <v>0</v>
      </c>
      <c r="H29" s="641">
        <f t="shared" si="2"/>
        <v>0</v>
      </c>
    </row>
    <row r="30" spans="2:12" ht="15" customHeight="1" x14ac:dyDescent="0.25">
      <c r="B30" s="473">
        <v>2037</v>
      </c>
      <c r="C30" s="475">
        <v>0</v>
      </c>
      <c r="E30" s="741">
        <v>2037</v>
      </c>
      <c r="F30" s="605">
        <f t="shared" si="0"/>
        <v>0</v>
      </c>
      <c r="G30" s="605">
        <f t="shared" si="1"/>
        <v>0</v>
      </c>
      <c r="H30" s="641">
        <f t="shared" si="2"/>
        <v>0</v>
      </c>
    </row>
    <row r="31" spans="2:12" ht="15" customHeight="1" x14ac:dyDescent="0.25">
      <c r="B31" s="473">
        <v>2038</v>
      </c>
      <c r="C31" s="475">
        <v>0</v>
      </c>
      <c r="E31" s="741">
        <v>2038</v>
      </c>
      <c r="F31" s="605">
        <f t="shared" si="0"/>
        <v>0</v>
      </c>
      <c r="G31" s="605">
        <f t="shared" si="1"/>
        <v>0</v>
      </c>
      <c r="H31" s="641">
        <f t="shared" si="2"/>
        <v>0</v>
      </c>
    </row>
    <row r="32" spans="2:12" ht="15" customHeight="1" x14ac:dyDescent="0.25">
      <c r="B32" s="473">
        <v>2039</v>
      </c>
      <c r="C32" s="475">
        <v>0</v>
      </c>
      <c r="E32" s="741">
        <v>2039</v>
      </c>
      <c r="F32" s="605">
        <f t="shared" si="0"/>
        <v>0</v>
      </c>
      <c r="G32" s="605">
        <f t="shared" si="1"/>
        <v>0</v>
      </c>
      <c r="H32" s="641">
        <f t="shared" si="2"/>
        <v>0</v>
      </c>
    </row>
    <row r="33" spans="2:8" ht="15" customHeight="1" x14ac:dyDescent="0.25">
      <c r="B33" s="473">
        <v>2040</v>
      </c>
      <c r="C33" s="475">
        <v>0</v>
      </c>
      <c r="E33" s="741">
        <v>2040</v>
      </c>
      <c r="F33" s="605">
        <f t="shared" si="0"/>
        <v>0</v>
      </c>
      <c r="G33" s="605">
        <f t="shared" si="1"/>
        <v>0</v>
      </c>
      <c r="H33" s="641">
        <f t="shared" si="2"/>
        <v>0</v>
      </c>
    </row>
    <row r="34" spans="2:8" ht="15" customHeight="1" thickBot="1" x14ac:dyDescent="0.3">
      <c r="B34" s="474">
        <v>2041</v>
      </c>
      <c r="C34" s="476">
        <f>K15</f>
        <v>26822501.802666664</v>
      </c>
      <c r="E34" s="650">
        <v>2041</v>
      </c>
      <c r="F34" s="605">
        <f t="shared" si="0"/>
        <v>26822501.802666664</v>
      </c>
      <c r="G34" s="651">
        <f t="shared" si="1"/>
        <v>4942023.8962301211</v>
      </c>
      <c r="H34" s="652">
        <f t="shared" si="2"/>
        <v>12810576.242484504</v>
      </c>
    </row>
    <row r="35" spans="2:8" ht="15" customHeight="1" thickBot="1" x14ac:dyDescent="0.3">
      <c r="B35" s="444" t="s">
        <v>214</v>
      </c>
      <c r="C35" s="445">
        <f>SUM(C10:C34)</f>
        <v>26822501.802666664</v>
      </c>
      <c r="E35" s="653" t="s">
        <v>214</v>
      </c>
      <c r="F35" s="654">
        <f>SUM(F6:F34)</f>
        <v>26822501.802666664</v>
      </c>
      <c r="G35" s="654">
        <f t="shared" ref="G35:H35" si="3">SUM(G6:G34)</f>
        <v>4942023.8962301211</v>
      </c>
      <c r="H35" s="655">
        <f t="shared" si="3"/>
        <v>12810576.242484504</v>
      </c>
    </row>
  </sheetData>
  <mergeCells count="9">
    <mergeCell ref="B4:B5"/>
    <mergeCell ref="C4:C5"/>
    <mergeCell ref="J5:L5"/>
    <mergeCell ref="B2:C3"/>
    <mergeCell ref="E2:H3"/>
    <mergeCell ref="E4:E5"/>
    <mergeCell ref="F4:F5"/>
    <mergeCell ref="G4:G5"/>
    <mergeCell ref="H4:H5"/>
  </mergeCells>
  <pageMargins left="0.7" right="0.7" top="0.75" bottom="0.75" header="0.3" footer="0.3"/>
  <pageSetup orientation="portrait" r:id="rId1"/>
  <ignoredErrors>
    <ignoredError sqref="K7" formulaRange="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2:Q37"/>
  <sheetViews>
    <sheetView topLeftCell="B1" zoomScale="85" zoomScaleNormal="85" workbookViewId="0">
      <selection activeCell="L24" sqref="L24"/>
    </sheetView>
  </sheetViews>
  <sheetFormatPr defaultColWidth="9.140625" defaultRowHeight="15" customHeight="1" x14ac:dyDescent="0.25"/>
  <cols>
    <col min="1" max="1" width="3.7109375" style="408" customWidth="1"/>
    <col min="2" max="16" width="15.7109375" style="408" customWidth="1"/>
    <col min="17" max="16384" width="9.140625" style="408"/>
  </cols>
  <sheetData>
    <row r="2" spans="2:17" ht="15" customHeight="1" thickBot="1" x14ac:dyDescent="0.3">
      <c r="B2" s="860" t="s">
        <v>378</v>
      </c>
      <c r="C2" s="860"/>
      <c r="D2" s="860"/>
      <c r="E2" s="860"/>
      <c r="F2" s="860"/>
      <c r="G2" s="860"/>
      <c r="H2" s="860"/>
      <c r="I2" s="860"/>
      <c r="J2" s="860"/>
      <c r="K2" s="860"/>
      <c r="M2" s="860" t="s">
        <v>353</v>
      </c>
      <c r="N2" s="860"/>
      <c r="O2" s="860"/>
      <c r="P2" s="860"/>
    </row>
    <row r="3" spans="2:17" ht="15" customHeight="1" x14ac:dyDescent="0.25">
      <c r="B3" s="1065" t="s">
        <v>292</v>
      </c>
      <c r="C3" s="967" t="s">
        <v>313</v>
      </c>
      <c r="D3" s="967"/>
      <c r="E3" s="967"/>
      <c r="F3" s="967"/>
      <c r="G3" s="967"/>
      <c r="H3" s="967"/>
      <c r="I3" s="968"/>
      <c r="J3" s="1070" t="s">
        <v>377</v>
      </c>
      <c r="K3" s="1074" t="s">
        <v>353</v>
      </c>
      <c r="M3" s="955" t="s">
        <v>21</v>
      </c>
      <c r="N3" s="957" t="s">
        <v>507</v>
      </c>
      <c r="O3" s="957" t="s">
        <v>508</v>
      </c>
      <c r="P3" s="959" t="s">
        <v>509</v>
      </c>
    </row>
    <row r="4" spans="2:17" ht="15" customHeight="1" x14ac:dyDescent="0.25">
      <c r="B4" s="1066"/>
      <c r="C4" s="908" t="s">
        <v>371</v>
      </c>
      <c r="D4" s="1073" t="s">
        <v>372</v>
      </c>
      <c r="E4" s="1073" t="s">
        <v>373</v>
      </c>
      <c r="F4" s="1073" t="s">
        <v>312</v>
      </c>
      <c r="G4" s="908" t="s">
        <v>374</v>
      </c>
      <c r="H4" s="908" t="s">
        <v>375</v>
      </c>
      <c r="I4" s="1068" t="s">
        <v>376</v>
      </c>
      <c r="J4" s="1071"/>
      <c r="K4" s="1075"/>
      <c r="M4" s="1062"/>
      <c r="N4" s="1063"/>
      <c r="O4" s="1063"/>
      <c r="P4" s="1064"/>
    </row>
    <row r="5" spans="2:17" ht="15" customHeight="1" x14ac:dyDescent="0.25">
      <c r="B5" s="1066"/>
      <c r="C5" s="908"/>
      <c r="D5" s="1073"/>
      <c r="E5" s="1073"/>
      <c r="F5" s="1073"/>
      <c r="G5" s="908"/>
      <c r="H5" s="908"/>
      <c r="I5" s="1068"/>
      <c r="J5" s="1071"/>
      <c r="K5" s="1075"/>
      <c r="M5" s="1062"/>
      <c r="N5" s="1063"/>
      <c r="O5" s="1063"/>
      <c r="P5" s="1064"/>
    </row>
    <row r="6" spans="2:17" ht="15" customHeight="1" thickBot="1" x14ac:dyDescent="0.3">
      <c r="B6" s="1067"/>
      <c r="C6" s="928"/>
      <c r="D6" s="999"/>
      <c r="E6" s="999"/>
      <c r="F6" s="999"/>
      <c r="G6" s="928"/>
      <c r="H6" s="928"/>
      <c r="I6" s="1069"/>
      <c r="J6" s="1072"/>
      <c r="K6" s="1076"/>
      <c r="L6" s="607"/>
      <c r="M6" s="956"/>
      <c r="N6" s="958"/>
      <c r="O6" s="958"/>
      <c r="P6" s="960"/>
      <c r="Q6" s="607"/>
    </row>
    <row r="7" spans="2:17" ht="15" customHeight="1" x14ac:dyDescent="0.25">
      <c r="B7" s="439">
        <v>2013</v>
      </c>
      <c r="C7" s="440">
        <v>15006</v>
      </c>
      <c r="D7" s="440">
        <v>578745</v>
      </c>
      <c r="E7" s="440">
        <v>0</v>
      </c>
      <c r="F7" s="440">
        <v>0</v>
      </c>
      <c r="G7" s="440">
        <v>0</v>
      </c>
      <c r="H7" s="440">
        <v>0</v>
      </c>
      <c r="I7" s="446">
        <v>0</v>
      </c>
      <c r="J7" s="447">
        <f>SUM(C7:I7)</f>
        <v>593751</v>
      </c>
      <c r="K7" s="453">
        <f>J7*1.0424</f>
        <v>618926.04240000003</v>
      </c>
      <c r="M7" s="413">
        <v>2013</v>
      </c>
      <c r="N7" s="605">
        <f>K7</f>
        <v>618926.04240000003</v>
      </c>
      <c r="O7" s="605">
        <f>N7</f>
        <v>618926.04240000003</v>
      </c>
      <c r="P7" s="641">
        <f>N7</f>
        <v>618926.04240000003</v>
      </c>
    </row>
    <row r="8" spans="2:17" ht="15" customHeight="1" x14ac:dyDescent="0.25">
      <c r="B8" s="436">
        <v>2014</v>
      </c>
      <c r="C8" s="407">
        <v>721620</v>
      </c>
      <c r="D8" s="407">
        <v>0</v>
      </c>
      <c r="E8" s="407">
        <v>0</v>
      </c>
      <c r="F8" s="407">
        <v>0</v>
      </c>
      <c r="G8" s="407">
        <v>0</v>
      </c>
      <c r="H8" s="407">
        <v>0</v>
      </c>
      <c r="I8" s="441">
        <v>0</v>
      </c>
      <c r="J8" s="448">
        <f t="shared" ref="J8:J35" si="0">SUM(C8:I8)</f>
        <v>721620</v>
      </c>
      <c r="K8" s="450">
        <f>J8*1.024</f>
        <v>738938.88</v>
      </c>
      <c r="M8" s="413">
        <v>2014</v>
      </c>
      <c r="N8" s="605">
        <f t="shared" ref="N8:N35" si="1">K8</f>
        <v>738938.88</v>
      </c>
      <c r="O8" s="605">
        <f t="shared" ref="O8:O9" si="2">N8</f>
        <v>738938.88</v>
      </c>
      <c r="P8" s="641">
        <f t="shared" ref="P8:P9" si="3">N8</f>
        <v>738938.88</v>
      </c>
    </row>
    <row r="9" spans="2:17" ht="15" customHeight="1" x14ac:dyDescent="0.25">
      <c r="B9" s="437">
        <v>2015</v>
      </c>
      <c r="C9" s="407">
        <v>1168701</v>
      </c>
      <c r="D9" s="407">
        <v>0</v>
      </c>
      <c r="E9" s="407">
        <v>0</v>
      </c>
      <c r="F9" s="407">
        <v>0</v>
      </c>
      <c r="G9" s="407">
        <v>0</v>
      </c>
      <c r="H9" s="407">
        <v>0</v>
      </c>
      <c r="I9" s="441">
        <v>0</v>
      </c>
      <c r="J9" s="448">
        <f t="shared" si="0"/>
        <v>1168701</v>
      </c>
      <c r="K9" s="450">
        <f>J9*1.0132</f>
        <v>1184127.8532</v>
      </c>
      <c r="M9" s="413">
        <v>2015</v>
      </c>
      <c r="N9" s="605">
        <f t="shared" si="1"/>
        <v>1184127.8532</v>
      </c>
      <c r="O9" s="605">
        <f t="shared" si="2"/>
        <v>1184127.8532</v>
      </c>
      <c r="P9" s="641">
        <f t="shared" si="3"/>
        <v>1184127.8532</v>
      </c>
    </row>
    <row r="10" spans="2:17" ht="15" customHeight="1" x14ac:dyDescent="0.25">
      <c r="B10" s="436">
        <v>2016</v>
      </c>
      <c r="C10" s="434">
        <v>842490</v>
      </c>
      <c r="D10" s="407">
        <v>0</v>
      </c>
      <c r="E10" s="407">
        <v>22086</v>
      </c>
      <c r="F10" s="407">
        <v>0</v>
      </c>
      <c r="G10" s="407">
        <v>0</v>
      </c>
      <c r="H10" s="407">
        <v>0</v>
      </c>
      <c r="I10" s="441">
        <v>0</v>
      </c>
      <c r="J10" s="448">
        <f t="shared" si="0"/>
        <v>864576</v>
      </c>
      <c r="K10" s="450">
        <f>J10</f>
        <v>864576</v>
      </c>
      <c r="M10" s="413">
        <v>2016</v>
      </c>
      <c r="N10" s="605">
        <f t="shared" si="1"/>
        <v>864576</v>
      </c>
      <c r="O10" s="605">
        <f>N10/1.07^(M10-2016)</f>
        <v>864576</v>
      </c>
      <c r="P10" s="641">
        <f>N10/1.03^(M10-2016)</f>
        <v>864576</v>
      </c>
    </row>
    <row r="11" spans="2:17" ht="15" customHeight="1" x14ac:dyDescent="0.25">
      <c r="B11" s="437">
        <v>2017</v>
      </c>
      <c r="C11" s="434">
        <v>1059531</v>
      </c>
      <c r="D11" s="407">
        <v>0</v>
      </c>
      <c r="E11" s="407">
        <v>4652914</v>
      </c>
      <c r="F11" s="407">
        <v>985193.5</v>
      </c>
      <c r="G11" s="407">
        <v>0</v>
      </c>
      <c r="H11" s="407">
        <v>0</v>
      </c>
      <c r="I11" s="441">
        <v>0</v>
      </c>
      <c r="J11" s="448">
        <f t="shared" si="0"/>
        <v>6697638.5</v>
      </c>
      <c r="K11" s="450">
        <f t="shared" ref="K11:K35" si="4">J11</f>
        <v>6697638.5</v>
      </c>
      <c r="M11" s="413">
        <v>2017</v>
      </c>
      <c r="N11" s="605">
        <f t="shared" si="1"/>
        <v>6697638.5</v>
      </c>
      <c r="O11" s="605">
        <f t="shared" ref="O11:O35" si="5">N11/1.07^(M11-2016)</f>
        <v>6259475.2336448599</v>
      </c>
      <c r="P11" s="641">
        <f t="shared" ref="P11:P35" si="6">N11/1.03^(M11-2016)</f>
        <v>6502561.6504854364</v>
      </c>
    </row>
    <row r="12" spans="2:17" ht="15" customHeight="1" x14ac:dyDescent="0.25">
      <c r="B12" s="436">
        <v>2018</v>
      </c>
      <c r="C12" s="434">
        <v>564226</v>
      </c>
      <c r="D12" s="407">
        <v>0</v>
      </c>
      <c r="E12" s="407">
        <v>0</v>
      </c>
      <c r="F12" s="407">
        <v>985193.5</v>
      </c>
      <c r="G12" s="407">
        <v>0</v>
      </c>
      <c r="H12" s="407">
        <v>0</v>
      </c>
      <c r="I12" s="441">
        <v>0</v>
      </c>
      <c r="J12" s="448">
        <f t="shared" si="0"/>
        <v>1549419.5</v>
      </c>
      <c r="K12" s="450">
        <f t="shared" si="4"/>
        <v>1549419.5</v>
      </c>
      <c r="M12" s="413">
        <v>2018</v>
      </c>
      <c r="N12" s="605">
        <f t="shared" si="1"/>
        <v>1549419.5</v>
      </c>
      <c r="O12" s="605">
        <f t="shared" si="5"/>
        <v>1353322.9976417155</v>
      </c>
      <c r="P12" s="641">
        <f t="shared" si="6"/>
        <v>1460476.4822320673</v>
      </c>
    </row>
    <row r="13" spans="2:17" ht="15" customHeight="1" x14ac:dyDescent="0.25">
      <c r="B13" s="437">
        <v>2019</v>
      </c>
      <c r="C13" s="407">
        <v>0</v>
      </c>
      <c r="D13" s="407">
        <v>0</v>
      </c>
      <c r="E13" s="407">
        <v>0</v>
      </c>
      <c r="F13" s="407">
        <v>0</v>
      </c>
      <c r="G13" s="407">
        <v>5382964</v>
      </c>
      <c r="H13" s="407">
        <v>37076163.666666664</v>
      </c>
      <c r="I13" s="441">
        <v>16257169.666666666</v>
      </c>
      <c r="J13" s="448">
        <f t="shared" si="0"/>
        <v>58716297.333333328</v>
      </c>
      <c r="K13" s="450">
        <f t="shared" si="4"/>
        <v>58716297.333333328</v>
      </c>
      <c r="M13" s="413">
        <v>2019</v>
      </c>
      <c r="N13" s="605">
        <f t="shared" si="1"/>
        <v>58716297.333333328</v>
      </c>
      <c r="O13" s="605">
        <f t="shared" si="5"/>
        <v>47929988.852091983</v>
      </c>
      <c r="P13" s="641">
        <f t="shared" si="6"/>
        <v>53733729.772700161</v>
      </c>
    </row>
    <row r="14" spans="2:17" ht="15" customHeight="1" x14ac:dyDescent="0.25">
      <c r="B14" s="436">
        <v>2020</v>
      </c>
      <c r="C14" s="407">
        <v>0</v>
      </c>
      <c r="D14" s="407">
        <v>0</v>
      </c>
      <c r="E14" s="407">
        <v>0</v>
      </c>
      <c r="F14" s="407">
        <v>0</v>
      </c>
      <c r="G14" s="407">
        <v>5382964</v>
      </c>
      <c r="H14" s="407">
        <v>37076163.666666664</v>
      </c>
      <c r="I14" s="441">
        <v>16257169.666666666</v>
      </c>
      <c r="J14" s="448">
        <f t="shared" si="0"/>
        <v>58716297.333333328</v>
      </c>
      <c r="K14" s="450">
        <f t="shared" si="4"/>
        <v>58716297.333333328</v>
      </c>
      <c r="M14" s="413">
        <v>2020</v>
      </c>
      <c r="N14" s="605">
        <f t="shared" si="1"/>
        <v>58716297.333333328</v>
      </c>
      <c r="O14" s="605">
        <f t="shared" si="5"/>
        <v>44794382.104758866</v>
      </c>
      <c r="P14" s="641">
        <f t="shared" si="6"/>
        <v>52168669.68223317</v>
      </c>
    </row>
    <row r="15" spans="2:17" ht="15" customHeight="1" x14ac:dyDescent="0.25">
      <c r="B15" s="437">
        <v>2021</v>
      </c>
      <c r="C15" s="407">
        <v>0</v>
      </c>
      <c r="D15" s="407">
        <v>0</v>
      </c>
      <c r="E15" s="407">
        <v>0</v>
      </c>
      <c r="F15" s="407">
        <v>0</v>
      </c>
      <c r="G15" s="407">
        <v>5382964</v>
      </c>
      <c r="H15" s="407">
        <v>37076163.666666664</v>
      </c>
      <c r="I15" s="441">
        <v>16257169.666666666</v>
      </c>
      <c r="J15" s="448">
        <f t="shared" si="0"/>
        <v>58716297.333333328</v>
      </c>
      <c r="K15" s="450">
        <f t="shared" si="4"/>
        <v>58716297.333333328</v>
      </c>
      <c r="M15" s="413">
        <v>2021</v>
      </c>
      <c r="N15" s="605">
        <f t="shared" si="1"/>
        <v>58716297.333333328</v>
      </c>
      <c r="O15" s="605">
        <f t="shared" si="5"/>
        <v>41863908.509120435</v>
      </c>
      <c r="P15" s="641">
        <f t="shared" si="6"/>
        <v>50649193.866245799</v>
      </c>
    </row>
    <row r="16" spans="2:17" ht="15" customHeight="1" x14ac:dyDescent="0.25">
      <c r="B16" s="436">
        <v>2022</v>
      </c>
      <c r="C16" s="407">
        <v>0</v>
      </c>
      <c r="D16" s="407">
        <v>0</v>
      </c>
      <c r="E16" s="407">
        <v>0</v>
      </c>
      <c r="F16" s="407">
        <v>0</v>
      </c>
      <c r="G16" s="407">
        <v>0</v>
      </c>
      <c r="H16" s="407">
        <v>0</v>
      </c>
      <c r="I16" s="441">
        <v>0</v>
      </c>
      <c r="J16" s="448">
        <f t="shared" si="0"/>
        <v>0</v>
      </c>
      <c r="K16" s="450">
        <f t="shared" si="4"/>
        <v>0</v>
      </c>
      <c r="M16" s="413">
        <v>2022</v>
      </c>
      <c r="N16" s="605">
        <f t="shared" si="1"/>
        <v>0</v>
      </c>
      <c r="O16" s="605">
        <f t="shared" si="5"/>
        <v>0</v>
      </c>
      <c r="P16" s="641">
        <f t="shared" si="6"/>
        <v>0</v>
      </c>
    </row>
    <row r="17" spans="2:16" ht="15" customHeight="1" x14ac:dyDescent="0.25">
      <c r="B17" s="437">
        <v>2023</v>
      </c>
      <c r="C17" s="407">
        <v>0</v>
      </c>
      <c r="D17" s="407">
        <v>0</v>
      </c>
      <c r="E17" s="407">
        <v>0</v>
      </c>
      <c r="F17" s="407">
        <v>0</v>
      </c>
      <c r="G17" s="407">
        <v>0</v>
      </c>
      <c r="H17" s="407">
        <v>0</v>
      </c>
      <c r="I17" s="441">
        <v>0</v>
      </c>
      <c r="J17" s="448">
        <f t="shared" si="0"/>
        <v>0</v>
      </c>
      <c r="K17" s="450">
        <f t="shared" si="4"/>
        <v>0</v>
      </c>
      <c r="M17" s="413">
        <v>2023</v>
      </c>
      <c r="N17" s="605">
        <f t="shared" si="1"/>
        <v>0</v>
      </c>
      <c r="O17" s="605">
        <f t="shared" si="5"/>
        <v>0</v>
      </c>
      <c r="P17" s="641">
        <f t="shared" si="6"/>
        <v>0</v>
      </c>
    </row>
    <row r="18" spans="2:16" ht="15" customHeight="1" x14ac:dyDescent="0.25">
      <c r="B18" s="436">
        <v>2024</v>
      </c>
      <c r="C18" s="407">
        <v>0</v>
      </c>
      <c r="D18" s="407">
        <v>0</v>
      </c>
      <c r="E18" s="407">
        <v>0</v>
      </c>
      <c r="F18" s="407">
        <v>0</v>
      </c>
      <c r="G18" s="407">
        <v>0</v>
      </c>
      <c r="H18" s="407">
        <v>0</v>
      </c>
      <c r="I18" s="441">
        <v>0</v>
      </c>
      <c r="J18" s="448">
        <f t="shared" si="0"/>
        <v>0</v>
      </c>
      <c r="K18" s="450">
        <f t="shared" si="4"/>
        <v>0</v>
      </c>
      <c r="M18" s="413">
        <v>2024</v>
      </c>
      <c r="N18" s="605">
        <f t="shared" si="1"/>
        <v>0</v>
      </c>
      <c r="O18" s="605">
        <f t="shared" si="5"/>
        <v>0</v>
      </c>
      <c r="P18" s="641">
        <f t="shared" si="6"/>
        <v>0</v>
      </c>
    </row>
    <row r="19" spans="2:16" ht="15" customHeight="1" x14ac:dyDescent="0.25">
      <c r="B19" s="437">
        <v>2025</v>
      </c>
      <c r="C19" s="407">
        <v>0</v>
      </c>
      <c r="D19" s="407">
        <v>0</v>
      </c>
      <c r="E19" s="407">
        <v>0</v>
      </c>
      <c r="F19" s="407">
        <v>0</v>
      </c>
      <c r="G19" s="407">
        <v>0</v>
      </c>
      <c r="H19" s="407">
        <v>0</v>
      </c>
      <c r="I19" s="441">
        <v>0</v>
      </c>
      <c r="J19" s="448">
        <f t="shared" si="0"/>
        <v>0</v>
      </c>
      <c r="K19" s="450">
        <f t="shared" si="4"/>
        <v>0</v>
      </c>
      <c r="M19" s="413">
        <v>2025</v>
      </c>
      <c r="N19" s="605">
        <f t="shared" si="1"/>
        <v>0</v>
      </c>
      <c r="O19" s="605">
        <f t="shared" si="5"/>
        <v>0</v>
      </c>
      <c r="P19" s="641">
        <f t="shared" si="6"/>
        <v>0</v>
      </c>
    </row>
    <row r="20" spans="2:16" ht="15" customHeight="1" x14ac:dyDescent="0.25">
      <c r="B20" s="436">
        <v>2026</v>
      </c>
      <c r="C20" s="407">
        <v>0</v>
      </c>
      <c r="D20" s="407">
        <v>0</v>
      </c>
      <c r="E20" s="407">
        <v>0</v>
      </c>
      <c r="F20" s="407">
        <v>0</v>
      </c>
      <c r="G20" s="407">
        <v>0</v>
      </c>
      <c r="H20" s="407">
        <v>0</v>
      </c>
      <c r="I20" s="441">
        <v>0</v>
      </c>
      <c r="J20" s="448">
        <f t="shared" si="0"/>
        <v>0</v>
      </c>
      <c r="K20" s="450">
        <f t="shared" si="4"/>
        <v>0</v>
      </c>
      <c r="M20" s="413">
        <v>2026</v>
      </c>
      <c r="N20" s="605">
        <f t="shared" si="1"/>
        <v>0</v>
      </c>
      <c r="O20" s="605">
        <f t="shared" si="5"/>
        <v>0</v>
      </c>
      <c r="P20" s="641">
        <f t="shared" si="6"/>
        <v>0</v>
      </c>
    </row>
    <row r="21" spans="2:16" ht="15" customHeight="1" x14ac:dyDescent="0.25">
      <c r="B21" s="437">
        <v>2027</v>
      </c>
      <c r="C21" s="407">
        <v>0</v>
      </c>
      <c r="D21" s="407">
        <v>0</v>
      </c>
      <c r="E21" s="407">
        <v>0</v>
      </c>
      <c r="F21" s="407">
        <v>0</v>
      </c>
      <c r="G21" s="407">
        <v>0</v>
      </c>
      <c r="H21" s="407">
        <v>0</v>
      </c>
      <c r="I21" s="441">
        <v>0</v>
      </c>
      <c r="J21" s="448">
        <f t="shared" si="0"/>
        <v>0</v>
      </c>
      <c r="K21" s="450">
        <f t="shared" si="4"/>
        <v>0</v>
      </c>
      <c r="M21" s="413">
        <v>2027</v>
      </c>
      <c r="N21" s="605">
        <f t="shared" si="1"/>
        <v>0</v>
      </c>
      <c r="O21" s="605">
        <f t="shared" si="5"/>
        <v>0</v>
      </c>
      <c r="P21" s="641">
        <f t="shared" si="6"/>
        <v>0</v>
      </c>
    </row>
    <row r="22" spans="2:16" ht="15" customHeight="1" x14ac:dyDescent="0.25">
      <c r="B22" s="436">
        <v>2028</v>
      </c>
      <c r="C22" s="407">
        <v>0</v>
      </c>
      <c r="D22" s="407">
        <v>0</v>
      </c>
      <c r="E22" s="407">
        <v>0</v>
      </c>
      <c r="F22" s="407">
        <v>0</v>
      </c>
      <c r="G22" s="407">
        <v>0</v>
      </c>
      <c r="H22" s="407">
        <v>0</v>
      </c>
      <c r="I22" s="441">
        <v>0</v>
      </c>
      <c r="J22" s="448">
        <f t="shared" si="0"/>
        <v>0</v>
      </c>
      <c r="K22" s="450">
        <f t="shared" si="4"/>
        <v>0</v>
      </c>
      <c r="M22" s="413">
        <v>2028</v>
      </c>
      <c r="N22" s="605">
        <f t="shared" si="1"/>
        <v>0</v>
      </c>
      <c r="O22" s="605">
        <f t="shared" si="5"/>
        <v>0</v>
      </c>
      <c r="P22" s="641">
        <f t="shared" si="6"/>
        <v>0</v>
      </c>
    </row>
    <row r="23" spans="2:16" ht="15" customHeight="1" x14ac:dyDescent="0.25">
      <c r="B23" s="437">
        <v>2029</v>
      </c>
      <c r="C23" s="407">
        <v>0</v>
      </c>
      <c r="D23" s="407">
        <v>0</v>
      </c>
      <c r="E23" s="407">
        <v>0</v>
      </c>
      <c r="F23" s="407">
        <v>0</v>
      </c>
      <c r="G23" s="407">
        <v>0</v>
      </c>
      <c r="H23" s="407">
        <v>0</v>
      </c>
      <c r="I23" s="441">
        <v>0</v>
      </c>
      <c r="J23" s="448">
        <f t="shared" si="0"/>
        <v>0</v>
      </c>
      <c r="K23" s="450">
        <f t="shared" si="4"/>
        <v>0</v>
      </c>
      <c r="M23" s="413">
        <v>2029</v>
      </c>
      <c r="N23" s="605">
        <f t="shared" si="1"/>
        <v>0</v>
      </c>
      <c r="O23" s="605">
        <f t="shared" si="5"/>
        <v>0</v>
      </c>
      <c r="P23" s="641">
        <f t="shared" si="6"/>
        <v>0</v>
      </c>
    </row>
    <row r="24" spans="2:16" ht="15" customHeight="1" x14ac:dyDescent="0.25">
      <c r="B24" s="436">
        <v>2030</v>
      </c>
      <c r="C24" s="407">
        <v>0</v>
      </c>
      <c r="D24" s="407">
        <v>0</v>
      </c>
      <c r="E24" s="407">
        <v>0</v>
      </c>
      <c r="F24" s="407">
        <v>0</v>
      </c>
      <c r="G24" s="407">
        <v>0</v>
      </c>
      <c r="H24" s="407">
        <v>0</v>
      </c>
      <c r="I24" s="441">
        <v>0</v>
      </c>
      <c r="J24" s="448">
        <f t="shared" si="0"/>
        <v>0</v>
      </c>
      <c r="K24" s="450">
        <f t="shared" si="4"/>
        <v>0</v>
      </c>
      <c r="M24" s="413">
        <v>2030</v>
      </c>
      <c r="N24" s="605">
        <f t="shared" si="1"/>
        <v>0</v>
      </c>
      <c r="O24" s="605">
        <f t="shared" si="5"/>
        <v>0</v>
      </c>
      <c r="P24" s="641">
        <f t="shared" si="6"/>
        <v>0</v>
      </c>
    </row>
    <row r="25" spans="2:16" ht="15" customHeight="1" x14ac:dyDescent="0.25">
      <c r="B25" s="437">
        <v>2031</v>
      </c>
      <c r="C25" s="407">
        <v>0</v>
      </c>
      <c r="D25" s="407">
        <v>0</v>
      </c>
      <c r="E25" s="407">
        <v>0</v>
      </c>
      <c r="F25" s="407">
        <v>0</v>
      </c>
      <c r="G25" s="407">
        <v>0</v>
      </c>
      <c r="H25" s="407">
        <v>0</v>
      </c>
      <c r="I25" s="441">
        <v>0</v>
      </c>
      <c r="J25" s="448">
        <f t="shared" si="0"/>
        <v>0</v>
      </c>
      <c r="K25" s="450">
        <f t="shared" si="4"/>
        <v>0</v>
      </c>
      <c r="M25" s="413">
        <v>2031</v>
      </c>
      <c r="N25" s="605">
        <f t="shared" si="1"/>
        <v>0</v>
      </c>
      <c r="O25" s="605">
        <f t="shared" si="5"/>
        <v>0</v>
      </c>
      <c r="P25" s="641">
        <f t="shared" si="6"/>
        <v>0</v>
      </c>
    </row>
    <row r="26" spans="2:16" ht="15" customHeight="1" x14ac:dyDescent="0.25">
      <c r="B26" s="436">
        <v>2032</v>
      </c>
      <c r="C26" s="407">
        <v>0</v>
      </c>
      <c r="D26" s="407">
        <v>0</v>
      </c>
      <c r="E26" s="407">
        <v>0</v>
      </c>
      <c r="F26" s="407">
        <v>0</v>
      </c>
      <c r="G26" s="407">
        <v>0</v>
      </c>
      <c r="H26" s="407">
        <v>0</v>
      </c>
      <c r="I26" s="441">
        <v>0</v>
      </c>
      <c r="J26" s="448">
        <f t="shared" si="0"/>
        <v>0</v>
      </c>
      <c r="K26" s="450">
        <f t="shared" si="4"/>
        <v>0</v>
      </c>
      <c r="M26" s="413">
        <v>2032</v>
      </c>
      <c r="N26" s="605">
        <f t="shared" si="1"/>
        <v>0</v>
      </c>
      <c r="O26" s="605">
        <f t="shared" si="5"/>
        <v>0</v>
      </c>
      <c r="P26" s="641">
        <f t="shared" si="6"/>
        <v>0</v>
      </c>
    </row>
    <row r="27" spans="2:16" ht="15" customHeight="1" x14ac:dyDescent="0.25">
      <c r="B27" s="437">
        <v>2033</v>
      </c>
      <c r="C27" s="407">
        <v>0</v>
      </c>
      <c r="D27" s="407">
        <v>0</v>
      </c>
      <c r="E27" s="407">
        <v>0</v>
      </c>
      <c r="F27" s="407">
        <v>0</v>
      </c>
      <c r="G27" s="407">
        <v>0</v>
      </c>
      <c r="H27" s="407">
        <v>0</v>
      </c>
      <c r="I27" s="441">
        <v>0</v>
      </c>
      <c r="J27" s="448">
        <f t="shared" si="0"/>
        <v>0</v>
      </c>
      <c r="K27" s="450">
        <f t="shared" si="4"/>
        <v>0</v>
      </c>
      <c r="M27" s="413">
        <v>2033</v>
      </c>
      <c r="N27" s="605">
        <f t="shared" si="1"/>
        <v>0</v>
      </c>
      <c r="O27" s="605">
        <f t="shared" si="5"/>
        <v>0</v>
      </c>
      <c r="P27" s="641">
        <f t="shared" si="6"/>
        <v>0</v>
      </c>
    </row>
    <row r="28" spans="2:16" ht="15" customHeight="1" x14ac:dyDescent="0.25">
      <c r="B28" s="436">
        <v>2034</v>
      </c>
      <c r="C28" s="407">
        <v>0</v>
      </c>
      <c r="D28" s="407">
        <v>0</v>
      </c>
      <c r="E28" s="407">
        <v>0</v>
      </c>
      <c r="F28" s="407">
        <v>0</v>
      </c>
      <c r="G28" s="407">
        <v>0</v>
      </c>
      <c r="H28" s="407">
        <v>0</v>
      </c>
      <c r="I28" s="441">
        <v>0</v>
      </c>
      <c r="J28" s="448">
        <f t="shared" si="0"/>
        <v>0</v>
      </c>
      <c r="K28" s="450">
        <f t="shared" si="4"/>
        <v>0</v>
      </c>
      <c r="M28" s="413">
        <v>2034</v>
      </c>
      <c r="N28" s="605">
        <f t="shared" si="1"/>
        <v>0</v>
      </c>
      <c r="O28" s="605">
        <f t="shared" si="5"/>
        <v>0</v>
      </c>
      <c r="P28" s="641">
        <f t="shared" si="6"/>
        <v>0</v>
      </c>
    </row>
    <row r="29" spans="2:16" ht="15" customHeight="1" x14ac:dyDescent="0.25">
      <c r="B29" s="437">
        <v>2035</v>
      </c>
      <c r="C29" s="407">
        <v>0</v>
      </c>
      <c r="D29" s="407">
        <v>0</v>
      </c>
      <c r="E29" s="407">
        <v>0</v>
      </c>
      <c r="F29" s="407">
        <v>0</v>
      </c>
      <c r="G29" s="407">
        <v>0</v>
      </c>
      <c r="H29" s="407">
        <v>0</v>
      </c>
      <c r="I29" s="441">
        <v>0</v>
      </c>
      <c r="J29" s="448">
        <f t="shared" si="0"/>
        <v>0</v>
      </c>
      <c r="K29" s="450">
        <f t="shared" si="4"/>
        <v>0</v>
      </c>
      <c r="M29" s="413">
        <v>2035</v>
      </c>
      <c r="N29" s="605">
        <f t="shared" si="1"/>
        <v>0</v>
      </c>
      <c r="O29" s="605">
        <f t="shared" si="5"/>
        <v>0</v>
      </c>
      <c r="P29" s="641">
        <f t="shared" si="6"/>
        <v>0</v>
      </c>
    </row>
    <row r="30" spans="2:16" ht="15" customHeight="1" x14ac:dyDescent="0.25">
      <c r="B30" s="436">
        <v>2036</v>
      </c>
      <c r="C30" s="407">
        <v>0</v>
      </c>
      <c r="D30" s="407">
        <v>0</v>
      </c>
      <c r="E30" s="407">
        <v>0</v>
      </c>
      <c r="F30" s="407">
        <v>0</v>
      </c>
      <c r="G30" s="407">
        <v>0</v>
      </c>
      <c r="H30" s="407">
        <v>0</v>
      </c>
      <c r="I30" s="441">
        <v>0</v>
      </c>
      <c r="J30" s="448">
        <f t="shared" si="0"/>
        <v>0</v>
      </c>
      <c r="K30" s="450">
        <f t="shared" si="4"/>
        <v>0</v>
      </c>
      <c r="M30" s="413">
        <v>2036</v>
      </c>
      <c r="N30" s="605">
        <f t="shared" si="1"/>
        <v>0</v>
      </c>
      <c r="O30" s="605">
        <f t="shared" si="5"/>
        <v>0</v>
      </c>
      <c r="P30" s="641">
        <f t="shared" si="6"/>
        <v>0</v>
      </c>
    </row>
    <row r="31" spans="2:16" ht="15" customHeight="1" x14ac:dyDescent="0.25">
      <c r="B31" s="437">
        <v>2037</v>
      </c>
      <c r="C31" s="407">
        <v>0</v>
      </c>
      <c r="D31" s="407">
        <v>0</v>
      </c>
      <c r="E31" s="407">
        <v>0</v>
      </c>
      <c r="F31" s="407">
        <v>0</v>
      </c>
      <c r="G31" s="407">
        <v>0</v>
      </c>
      <c r="H31" s="407">
        <v>0</v>
      </c>
      <c r="I31" s="441">
        <v>0</v>
      </c>
      <c r="J31" s="448">
        <f t="shared" si="0"/>
        <v>0</v>
      </c>
      <c r="K31" s="450">
        <f t="shared" si="4"/>
        <v>0</v>
      </c>
      <c r="M31" s="413">
        <v>2037</v>
      </c>
      <c r="N31" s="605">
        <f t="shared" si="1"/>
        <v>0</v>
      </c>
      <c r="O31" s="605">
        <f t="shared" si="5"/>
        <v>0</v>
      </c>
      <c r="P31" s="641">
        <f t="shared" si="6"/>
        <v>0</v>
      </c>
    </row>
    <row r="32" spans="2:16" ht="15" customHeight="1" x14ac:dyDescent="0.25">
      <c r="B32" s="436">
        <v>2038</v>
      </c>
      <c r="C32" s="407">
        <v>0</v>
      </c>
      <c r="D32" s="407">
        <v>0</v>
      </c>
      <c r="E32" s="407">
        <v>0</v>
      </c>
      <c r="F32" s="407">
        <v>0</v>
      </c>
      <c r="G32" s="407">
        <v>0</v>
      </c>
      <c r="H32" s="407">
        <v>0</v>
      </c>
      <c r="I32" s="441">
        <v>0</v>
      </c>
      <c r="J32" s="448">
        <f t="shared" si="0"/>
        <v>0</v>
      </c>
      <c r="K32" s="450">
        <f t="shared" si="4"/>
        <v>0</v>
      </c>
      <c r="M32" s="413">
        <v>2038</v>
      </c>
      <c r="N32" s="605">
        <f t="shared" si="1"/>
        <v>0</v>
      </c>
      <c r="O32" s="605">
        <f t="shared" si="5"/>
        <v>0</v>
      </c>
      <c r="P32" s="641">
        <f t="shared" si="6"/>
        <v>0</v>
      </c>
    </row>
    <row r="33" spans="2:16" ht="15" customHeight="1" x14ac:dyDescent="0.25">
      <c r="B33" s="436">
        <v>2039</v>
      </c>
      <c r="C33" s="407">
        <v>0</v>
      </c>
      <c r="D33" s="407">
        <v>0</v>
      </c>
      <c r="E33" s="407">
        <v>0</v>
      </c>
      <c r="F33" s="407">
        <v>0</v>
      </c>
      <c r="G33" s="407">
        <v>0</v>
      </c>
      <c r="H33" s="407">
        <v>0</v>
      </c>
      <c r="I33" s="441">
        <v>0</v>
      </c>
      <c r="J33" s="448">
        <f t="shared" si="0"/>
        <v>0</v>
      </c>
      <c r="K33" s="450">
        <f t="shared" si="4"/>
        <v>0</v>
      </c>
      <c r="M33" s="413">
        <v>2039</v>
      </c>
      <c r="N33" s="605">
        <f t="shared" si="1"/>
        <v>0</v>
      </c>
      <c r="O33" s="605">
        <f t="shared" si="5"/>
        <v>0</v>
      </c>
      <c r="P33" s="641">
        <f t="shared" si="6"/>
        <v>0</v>
      </c>
    </row>
    <row r="34" spans="2:16" ht="15" customHeight="1" x14ac:dyDescent="0.25">
      <c r="B34" s="437">
        <v>2040</v>
      </c>
      <c r="C34" s="407">
        <v>0</v>
      </c>
      <c r="D34" s="407">
        <v>0</v>
      </c>
      <c r="E34" s="407">
        <v>0</v>
      </c>
      <c r="F34" s="407">
        <v>0</v>
      </c>
      <c r="G34" s="407">
        <v>0</v>
      </c>
      <c r="H34" s="407">
        <v>0</v>
      </c>
      <c r="I34" s="441">
        <v>0</v>
      </c>
      <c r="J34" s="448">
        <f t="shared" si="0"/>
        <v>0</v>
      </c>
      <c r="K34" s="450">
        <f t="shared" si="4"/>
        <v>0</v>
      </c>
      <c r="M34" s="413">
        <v>2040</v>
      </c>
      <c r="N34" s="605">
        <f t="shared" si="1"/>
        <v>0</v>
      </c>
      <c r="O34" s="605">
        <f t="shared" si="5"/>
        <v>0</v>
      </c>
      <c r="P34" s="641">
        <f t="shared" si="6"/>
        <v>0</v>
      </c>
    </row>
    <row r="35" spans="2:16" ht="15" customHeight="1" thickBot="1" x14ac:dyDescent="0.3">
      <c r="B35" s="438">
        <v>2041</v>
      </c>
      <c r="C35" s="442">
        <v>0</v>
      </c>
      <c r="D35" s="442">
        <v>0</v>
      </c>
      <c r="E35" s="442">
        <v>0</v>
      </c>
      <c r="F35" s="442">
        <v>0</v>
      </c>
      <c r="G35" s="442">
        <v>0</v>
      </c>
      <c r="H35" s="442">
        <v>0</v>
      </c>
      <c r="I35" s="443">
        <v>0</v>
      </c>
      <c r="J35" s="449">
        <f t="shared" si="0"/>
        <v>0</v>
      </c>
      <c r="K35" s="451">
        <f t="shared" si="4"/>
        <v>0</v>
      </c>
      <c r="M35" s="650">
        <v>2041</v>
      </c>
      <c r="N35" s="605">
        <f t="shared" si="1"/>
        <v>0</v>
      </c>
      <c r="O35" s="651">
        <f t="shared" si="5"/>
        <v>0</v>
      </c>
      <c r="P35" s="652">
        <f t="shared" si="6"/>
        <v>0</v>
      </c>
    </row>
    <row r="36" spans="2:16" ht="15" customHeight="1" thickBot="1" x14ac:dyDescent="0.3">
      <c r="B36" s="948" t="s">
        <v>383</v>
      </c>
      <c r="C36" s="948"/>
      <c r="D36" s="948"/>
      <c r="E36" s="948"/>
      <c r="F36" s="948"/>
      <c r="G36" s="948"/>
      <c r="H36" s="948"/>
      <c r="I36" s="948"/>
      <c r="J36" s="444" t="s">
        <v>214</v>
      </c>
      <c r="K36" s="445">
        <f>SUM(K7:K35)</f>
        <v>187802518.77559999</v>
      </c>
      <c r="M36" s="653" t="s">
        <v>214</v>
      </c>
      <c r="N36" s="654">
        <f>SUM(N7:N35)</f>
        <v>187802518.77559999</v>
      </c>
      <c r="O36" s="654">
        <f t="shared" ref="O36:P36" si="7">SUM(O7:O35)</f>
        <v>145607646.47285786</v>
      </c>
      <c r="P36" s="655">
        <f t="shared" si="7"/>
        <v>167921200.22949663</v>
      </c>
    </row>
    <row r="37" spans="2:16" ht="15" customHeight="1" x14ac:dyDescent="0.3">
      <c r="B37" s="472"/>
      <c r="C37" s="472"/>
      <c r="D37" s="472"/>
      <c r="E37" s="472"/>
      <c r="F37" s="472"/>
      <c r="G37" s="472"/>
      <c r="H37" s="472"/>
      <c r="I37" s="472"/>
    </row>
  </sheetData>
  <mergeCells count="18">
    <mergeCell ref="H4:H6"/>
    <mergeCell ref="K3:K6"/>
    <mergeCell ref="M2:P2"/>
    <mergeCell ref="B2:K2"/>
    <mergeCell ref="B36:I36"/>
    <mergeCell ref="M3:M6"/>
    <mergeCell ref="N3:N6"/>
    <mergeCell ref="O3:O6"/>
    <mergeCell ref="P3:P6"/>
    <mergeCell ref="B3:B6"/>
    <mergeCell ref="C3:I3"/>
    <mergeCell ref="I4:I6"/>
    <mergeCell ref="J3:J6"/>
    <mergeCell ref="C4:C6"/>
    <mergeCell ref="D4:D6"/>
    <mergeCell ref="E4:E6"/>
    <mergeCell ref="F4:F6"/>
    <mergeCell ref="G4:G6"/>
  </mergeCells>
  <pageMargins left="0.7" right="0.7" top="0.75" bottom="0.75" header="0.3" footer="0.3"/>
  <pageSetup orientation="portrait" r:id="rId1"/>
  <ignoredErrors>
    <ignoredError sqref="J7:J35" formulaRange="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AA46"/>
  <sheetViews>
    <sheetView zoomScale="85" zoomScaleNormal="85" workbookViewId="0">
      <selection activeCell="J46" sqref="J46"/>
    </sheetView>
  </sheetViews>
  <sheetFormatPr defaultColWidth="9.140625" defaultRowHeight="15" customHeight="1" x14ac:dyDescent="0.25"/>
  <cols>
    <col min="1" max="1" width="3.7109375" style="435" customWidth="1"/>
    <col min="2" max="2" width="15.7109375" style="466" customWidth="1"/>
    <col min="3" max="4" width="15.7109375" style="435" customWidth="1"/>
    <col min="5" max="5" width="15.7109375" style="471" customWidth="1"/>
    <col min="6" max="7" width="15.7109375" style="435" customWidth="1"/>
    <col min="8" max="8" width="15.5703125" style="435" customWidth="1"/>
    <col min="9" max="12" width="15.7109375" style="435" customWidth="1"/>
    <col min="13" max="13" width="15.7109375" style="471" customWidth="1"/>
    <col min="14" max="20" width="15.7109375" style="435" customWidth="1"/>
    <col min="21" max="21" width="15.7109375" style="471" customWidth="1"/>
    <col min="22" max="24" width="15.7109375" style="435" customWidth="1"/>
    <col min="25" max="27" width="12.7109375" style="435" customWidth="1"/>
    <col min="28" max="16384" width="9.140625" style="435"/>
  </cols>
  <sheetData>
    <row r="2" spans="1:27" ht="15" customHeight="1" thickBot="1" x14ac:dyDescent="0.3">
      <c r="A2" s="454"/>
      <c r="B2" s="901" t="s">
        <v>368</v>
      </c>
      <c r="C2" s="901"/>
      <c r="D2" s="901"/>
      <c r="E2" s="901"/>
      <c r="F2" s="901"/>
      <c r="G2" s="901"/>
      <c r="H2" s="901"/>
      <c r="J2" s="901" t="s">
        <v>369</v>
      </c>
      <c r="K2" s="901"/>
      <c r="L2" s="901"/>
      <c r="M2" s="901"/>
      <c r="N2" s="901"/>
      <c r="O2" s="901"/>
      <c r="P2" s="901"/>
      <c r="R2" s="901" t="s">
        <v>370</v>
      </c>
      <c r="S2" s="901"/>
      <c r="T2" s="901"/>
      <c r="U2" s="901"/>
      <c r="V2" s="901"/>
      <c r="W2" s="901"/>
      <c r="X2" s="901"/>
    </row>
    <row r="3" spans="1:27" ht="15" customHeight="1" x14ac:dyDescent="0.25">
      <c r="B3" s="1091" t="s">
        <v>292</v>
      </c>
      <c r="C3" s="1094" t="s">
        <v>157</v>
      </c>
      <c r="D3" s="1095"/>
      <c r="E3" s="1095"/>
      <c r="F3" s="1095"/>
      <c r="G3" s="1096"/>
      <c r="H3" s="1089" t="s">
        <v>353</v>
      </c>
      <c r="J3" s="1091" t="s">
        <v>292</v>
      </c>
      <c r="K3" s="1086" t="s">
        <v>157</v>
      </c>
      <c r="L3" s="1087"/>
      <c r="M3" s="1087"/>
      <c r="N3" s="1087"/>
      <c r="O3" s="1088"/>
      <c r="P3" s="1089" t="s">
        <v>353</v>
      </c>
      <c r="R3" s="1091" t="s">
        <v>292</v>
      </c>
      <c r="S3" s="1086" t="s">
        <v>157</v>
      </c>
      <c r="T3" s="1087"/>
      <c r="U3" s="1087"/>
      <c r="V3" s="1087"/>
      <c r="W3" s="1088"/>
      <c r="X3" s="1089" t="s">
        <v>353</v>
      </c>
    </row>
    <row r="4" spans="1:27" s="471" customFormat="1" ht="15" customHeight="1" x14ac:dyDescent="0.25">
      <c r="B4" s="1092"/>
      <c r="C4" s="1081" t="s">
        <v>354</v>
      </c>
      <c r="D4" s="1077" t="s">
        <v>355</v>
      </c>
      <c r="E4" s="1077" t="s">
        <v>470</v>
      </c>
      <c r="F4" s="1083" t="s">
        <v>393</v>
      </c>
      <c r="G4" s="1079" t="s">
        <v>341</v>
      </c>
      <c r="H4" s="1075"/>
      <c r="J4" s="1092"/>
      <c r="K4" s="1081" t="s">
        <v>354</v>
      </c>
      <c r="L4" s="1077" t="s">
        <v>355</v>
      </c>
      <c r="M4" s="1077" t="s">
        <v>470</v>
      </c>
      <c r="N4" s="1077" t="s">
        <v>393</v>
      </c>
      <c r="O4" s="1079" t="s">
        <v>341</v>
      </c>
      <c r="P4" s="1075"/>
      <c r="R4" s="1092"/>
      <c r="S4" s="1081" t="s">
        <v>354</v>
      </c>
      <c r="T4" s="1077" t="s">
        <v>355</v>
      </c>
      <c r="U4" s="1077" t="s">
        <v>470</v>
      </c>
      <c r="V4" s="1077" t="s">
        <v>393</v>
      </c>
      <c r="W4" s="1079" t="s">
        <v>341</v>
      </c>
      <c r="X4" s="1075"/>
    </row>
    <row r="5" spans="1:27" s="471" customFormat="1" ht="15" customHeight="1" x14ac:dyDescent="0.25">
      <c r="B5" s="1092"/>
      <c r="C5" s="1082"/>
      <c r="D5" s="1078"/>
      <c r="E5" s="1078"/>
      <c r="F5" s="1084"/>
      <c r="G5" s="1080"/>
      <c r="H5" s="1075"/>
      <c r="J5" s="1092"/>
      <c r="K5" s="1082"/>
      <c r="L5" s="1078"/>
      <c r="M5" s="1078"/>
      <c r="N5" s="1078"/>
      <c r="O5" s="1080"/>
      <c r="P5" s="1075"/>
      <c r="R5" s="1092"/>
      <c r="S5" s="1082"/>
      <c r="T5" s="1078"/>
      <c r="U5" s="1078"/>
      <c r="V5" s="1078"/>
      <c r="W5" s="1080"/>
      <c r="X5" s="1075"/>
    </row>
    <row r="6" spans="1:27" s="471" customFormat="1" ht="15" customHeight="1" x14ac:dyDescent="0.25">
      <c r="B6" s="1092"/>
      <c r="C6" s="1082"/>
      <c r="D6" s="1078"/>
      <c r="E6" s="1078"/>
      <c r="F6" s="1084"/>
      <c r="G6" s="1080"/>
      <c r="H6" s="1075"/>
      <c r="J6" s="1092"/>
      <c r="K6" s="1082"/>
      <c r="L6" s="1078"/>
      <c r="M6" s="1078"/>
      <c r="N6" s="1078"/>
      <c r="O6" s="1080"/>
      <c r="P6" s="1075"/>
      <c r="R6" s="1092"/>
      <c r="S6" s="1082"/>
      <c r="T6" s="1078"/>
      <c r="U6" s="1078"/>
      <c r="V6" s="1078"/>
      <c r="W6" s="1080"/>
      <c r="X6" s="1075"/>
    </row>
    <row r="7" spans="1:27" s="455" customFormat="1" ht="15" customHeight="1" thickBot="1" x14ac:dyDescent="0.3">
      <c r="B7" s="1093"/>
      <c r="C7" s="1082"/>
      <c r="D7" s="1078"/>
      <c r="E7" s="1085"/>
      <c r="F7" s="1084"/>
      <c r="G7" s="1080"/>
      <c r="H7" s="1097"/>
      <c r="J7" s="1093"/>
      <c r="K7" s="1082"/>
      <c r="L7" s="1078"/>
      <c r="M7" s="1085"/>
      <c r="N7" s="1078"/>
      <c r="O7" s="1080"/>
      <c r="P7" s="1097"/>
      <c r="R7" s="1098"/>
      <c r="S7" s="1082"/>
      <c r="T7" s="1078"/>
      <c r="U7" s="1085"/>
      <c r="V7" s="1078"/>
      <c r="W7" s="1080"/>
      <c r="X7" s="1090"/>
    </row>
    <row r="8" spans="1:27" s="455" customFormat="1" ht="15" customHeight="1" x14ac:dyDescent="0.25">
      <c r="B8" s="587">
        <v>2013</v>
      </c>
      <c r="C8" s="842">
        <f>'Travel Time Benefits'!AA9</f>
        <v>0</v>
      </c>
      <c r="D8" s="647">
        <f>'Safety Benefits'!N6</f>
        <v>0</v>
      </c>
      <c r="E8" s="647">
        <f>'Work Zone Impacts'!Z7</f>
        <v>0</v>
      </c>
      <c r="F8" s="843">
        <f>'Net M&amp;O Costs'!Q6</f>
        <v>0</v>
      </c>
      <c r="G8" s="844">
        <f>'Residual Value '!C6</f>
        <v>0</v>
      </c>
      <c r="H8" s="580">
        <f>'Capital Costs'!K7</f>
        <v>618926.04240000003</v>
      </c>
      <c r="J8" s="585">
        <v>2013</v>
      </c>
      <c r="K8" s="589">
        <f t="shared" ref="K8:L11" si="0">C8</f>
        <v>0</v>
      </c>
      <c r="L8" s="457">
        <f t="shared" si="0"/>
        <v>0</v>
      </c>
      <c r="M8" s="457">
        <f t="shared" ref="M8:N11" si="1">E8</f>
        <v>0</v>
      </c>
      <c r="N8" s="457">
        <f t="shared" si="1"/>
        <v>0</v>
      </c>
      <c r="O8" s="528">
        <f t="shared" ref="O8:P11" si="2">G8</f>
        <v>0</v>
      </c>
      <c r="P8" s="582">
        <f t="shared" si="2"/>
        <v>618926.04240000003</v>
      </c>
      <c r="R8" s="585">
        <v>2013</v>
      </c>
      <c r="S8" s="589">
        <f t="shared" ref="S8:T11" si="3">C8</f>
        <v>0</v>
      </c>
      <c r="T8" s="457">
        <f t="shared" si="3"/>
        <v>0</v>
      </c>
      <c r="U8" s="457">
        <f t="shared" ref="U8:X11" si="4">E8</f>
        <v>0</v>
      </c>
      <c r="V8" s="457">
        <f t="shared" si="4"/>
        <v>0</v>
      </c>
      <c r="W8" s="528">
        <f t="shared" si="4"/>
        <v>0</v>
      </c>
      <c r="X8" s="582">
        <f t="shared" si="4"/>
        <v>618926.04240000003</v>
      </c>
    </row>
    <row r="9" spans="1:27" s="455" customFormat="1" ht="15" customHeight="1" x14ac:dyDescent="0.25">
      <c r="B9" s="586">
        <v>2014</v>
      </c>
      <c r="C9" s="842">
        <f>'Travel Time Benefits'!AA10</f>
        <v>0</v>
      </c>
      <c r="D9" s="647">
        <f>'Safety Benefits'!N7</f>
        <v>0</v>
      </c>
      <c r="E9" s="647">
        <f>'Work Zone Impacts'!Z8</f>
        <v>0</v>
      </c>
      <c r="F9" s="843">
        <f>'Net M&amp;O Costs'!Q7</f>
        <v>0</v>
      </c>
      <c r="G9" s="844">
        <f>'Residual Value '!C7</f>
        <v>0</v>
      </c>
      <c r="H9" s="580">
        <f>'Capital Costs'!K8</f>
        <v>738938.88</v>
      </c>
      <c r="J9" s="586">
        <v>2014</v>
      </c>
      <c r="K9" s="590">
        <f t="shared" si="0"/>
        <v>0</v>
      </c>
      <c r="L9" s="456">
        <f t="shared" si="0"/>
        <v>0</v>
      </c>
      <c r="M9" s="456">
        <f t="shared" si="1"/>
        <v>0</v>
      </c>
      <c r="N9" s="456">
        <f t="shared" si="1"/>
        <v>0</v>
      </c>
      <c r="O9" s="529">
        <f t="shared" si="2"/>
        <v>0</v>
      </c>
      <c r="P9" s="583">
        <f t="shared" si="2"/>
        <v>738938.88</v>
      </c>
      <c r="R9" s="586">
        <v>2014</v>
      </c>
      <c r="S9" s="590">
        <f t="shared" si="3"/>
        <v>0</v>
      </c>
      <c r="T9" s="456">
        <f t="shared" si="3"/>
        <v>0</v>
      </c>
      <c r="U9" s="456">
        <f t="shared" si="4"/>
        <v>0</v>
      </c>
      <c r="V9" s="456">
        <f t="shared" si="4"/>
        <v>0</v>
      </c>
      <c r="W9" s="529">
        <f t="shared" si="4"/>
        <v>0</v>
      </c>
      <c r="X9" s="583">
        <f t="shared" si="4"/>
        <v>738938.88</v>
      </c>
    </row>
    <row r="10" spans="1:27" s="455" customFormat="1" ht="15" customHeight="1" x14ac:dyDescent="0.25">
      <c r="B10" s="587">
        <v>2015</v>
      </c>
      <c r="C10" s="842">
        <f>'Travel Time Benefits'!AA11</f>
        <v>0</v>
      </c>
      <c r="D10" s="647">
        <f>'Safety Benefits'!N8</f>
        <v>0</v>
      </c>
      <c r="E10" s="647">
        <f>'Work Zone Impacts'!Z9</f>
        <v>0</v>
      </c>
      <c r="F10" s="843">
        <f>'Net M&amp;O Costs'!Q8</f>
        <v>0</v>
      </c>
      <c r="G10" s="844">
        <f>'Residual Value '!C8</f>
        <v>0</v>
      </c>
      <c r="H10" s="580">
        <f>'Capital Costs'!K9</f>
        <v>1184127.8532</v>
      </c>
      <c r="J10" s="587">
        <v>2015</v>
      </c>
      <c r="K10" s="590">
        <f t="shared" si="0"/>
        <v>0</v>
      </c>
      <c r="L10" s="456">
        <f t="shared" si="0"/>
        <v>0</v>
      </c>
      <c r="M10" s="456">
        <f t="shared" si="1"/>
        <v>0</v>
      </c>
      <c r="N10" s="456">
        <f t="shared" si="1"/>
        <v>0</v>
      </c>
      <c r="O10" s="529">
        <f t="shared" si="2"/>
        <v>0</v>
      </c>
      <c r="P10" s="583">
        <f t="shared" si="2"/>
        <v>1184127.8532</v>
      </c>
      <c r="R10" s="587">
        <v>2015</v>
      </c>
      <c r="S10" s="590">
        <f t="shared" si="3"/>
        <v>0</v>
      </c>
      <c r="T10" s="456">
        <f t="shared" si="3"/>
        <v>0</v>
      </c>
      <c r="U10" s="456">
        <f t="shared" si="4"/>
        <v>0</v>
      </c>
      <c r="V10" s="456">
        <f t="shared" si="4"/>
        <v>0</v>
      </c>
      <c r="W10" s="529">
        <f t="shared" si="4"/>
        <v>0</v>
      </c>
      <c r="X10" s="583">
        <f t="shared" si="4"/>
        <v>1184127.8532</v>
      </c>
    </row>
    <row r="11" spans="1:27" s="455" customFormat="1" ht="15" customHeight="1" x14ac:dyDescent="0.25">
      <c r="B11" s="586">
        <v>2016</v>
      </c>
      <c r="C11" s="842">
        <f>'Travel Time Benefits'!AA12</f>
        <v>0</v>
      </c>
      <c r="D11" s="647">
        <f>'Safety Benefits'!N9</f>
        <v>0</v>
      </c>
      <c r="E11" s="647">
        <f>'Work Zone Impacts'!Z10</f>
        <v>0</v>
      </c>
      <c r="F11" s="843">
        <f>'Net M&amp;O Costs'!Q9</f>
        <v>0</v>
      </c>
      <c r="G11" s="844">
        <f>'Residual Value '!C9</f>
        <v>0</v>
      </c>
      <c r="H11" s="580">
        <f>'Capital Costs'!K10</f>
        <v>864576</v>
      </c>
      <c r="J11" s="586">
        <v>2016</v>
      </c>
      <c r="K11" s="590">
        <f t="shared" si="0"/>
        <v>0</v>
      </c>
      <c r="L11" s="456">
        <f t="shared" si="0"/>
        <v>0</v>
      </c>
      <c r="M11" s="456">
        <f t="shared" si="1"/>
        <v>0</v>
      </c>
      <c r="N11" s="456">
        <f t="shared" si="1"/>
        <v>0</v>
      </c>
      <c r="O11" s="529">
        <f t="shared" si="2"/>
        <v>0</v>
      </c>
      <c r="P11" s="583">
        <f t="shared" si="2"/>
        <v>864576</v>
      </c>
      <c r="R11" s="586">
        <v>2016</v>
      </c>
      <c r="S11" s="590">
        <f t="shared" si="3"/>
        <v>0</v>
      </c>
      <c r="T11" s="456">
        <f t="shared" si="3"/>
        <v>0</v>
      </c>
      <c r="U11" s="456">
        <f t="shared" si="4"/>
        <v>0</v>
      </c>
      <c r="V11" s="456">
        <f t="shared" si="4"/>
        <v>0</v>
      </c>
      <c r="W11" s="529">
        <f t="shared" si="4"/>
        <v>0</v>
      </c>
      <c r="X11" s="583">
        <f t="shared" si="4"/>
        <v>864576</v>
      </c>
    </row>
    <row r="12" spans="1:27" ht="15" customHeight="1" x14ac:dyDescent="0.25">
      <c r="B12" s="587">
        <v>2017</v>
      </c>
      <c r="C12" s="842">
        <f>'Travel Time Benefits'!AA13</f>
        <v>0</v>
      </c>
      <c r="D12" s="647">
        <f>'Safety Benefits'!N10</f>
        <v>0</v>
      </c>
      <c r="E12" s="647">
        <f>'Work Zone Impacts'!Z11</f>
        <v>0</v>
      </c>
      <c r="F12" s="843">
        <f>'Net M&amp;O Costs'!Q10</f>
        <v>0</v>
      </c>
      <c r="G12" s="844">
        <f>'Residual Value '!C10</f>
        <v>0</v>
      </c>
      <c r="H12" s="580">
        <f>'Capital Costs'!K11</f>
        <v>6697638.5</v>
      </c>
      <c r="J12" s="587">
        <v>2017</v>
      </c>
      <c r="K12" s="590">
        <f t="shared" ref="K12:K36" si="5">C12/1.07^($J12-2016)</f>
        <v>0</v>
      </c>
      <c r="L12" s="456">
        <f t="shared" ref="L12:L36" si="6">D12/1.07^($J12-2016)</f>
        <v>0</v>
      </c>
      <c r="M12" s="456">
        <f t="shared" ref="M12:M36" si="7">E12/1.07^($J12-2016)</f>
        <v>0</v>
      </c>
      <c r="N12" s="456">
        <f t="shared" ref="N12:N36" si="8">F12/1.07^($J12-2016)</f>
        <v>0</v>
      </c>
      <c r="O12" s="529">
        <f t="shared" ref="O12:O36" si="9">G12/1.07^($J12-2016)</f>
        <v>0</v>
      </c>
      <c r="P12" s="583">
        <f t="shared" ref="P12:P36" si="10">H12/1.07^($J12-2016)</f>
        <v>6259475.2336448599</v>
      </c>
      <c r="R12" s="587">
        <v>2017</v>
      </c>
      <c r="S12" s="590">
        <f t="shared" ref="S12:S36" si="11">C12/1.03^($R12-2016)</f>
        <v>0</v>
      </c>
      <c r="T12" s="456">
        <f t="shared" ref="T12:T36" si="12">D12/1.03^($R12-2016)</f>
        <v>0</v>
      </c>
      <c r="U12" s="456">
        <f t="shared" ref="U12:U36" si="13">E12/1.03^($R12-2016)</f>
        <v>0</v>
      </c>
      <c r="V12" s="456">
        <f t="shared" ref="V12:V36" si="14">F12/1.03^($R12-2016)</f>
        <v>0</v>
      </c>
      <c r="W12" s="529">
        <f t="shared" ref="W12:W36" si="15">G12/1.03^($R12-2016)</f>
        <v>0</v>
      </c>
      <c r="X12" s="583">
        <f t="shared" ref="X12:X36" si="16">H12/1.03^($R12-2016)</f>
        <v>6502561.6504854364</v>
      </c>
    </row>
    <row r="13" spans="1:27" ht="15" customHeight="1" x14ac:dyDescent="0.25">
      <c r="B13" s="586">
        <v>2018</v>
      </c>
      <c r="C13" s="842">
        <f>'Travel Time Benefits'!AA14</f>
        <v>0</v>
      </c>
      <c r="D13" s="647">
        <f>'Safety Benefits'!N11</f>
        <v>0</v>
      </c>
      <c r="E13" s="647">
        <f>'Work Zone Impacts'!Z12</f>
        <v>0</v>
      </c>
      <c r="F13" s="843">
        <f>'Net M&amp;O Costs'!Q11</f>
        <v>0</v>
      </c>
      <c r="G13" s="844">
        <f>'Residual Value '!C11</f>
        <v>0</v>
      </c>
      <c r="H13" s="580">
        <f>'Capital Costs'!K12</f>
        <v>1549419.5</v>
      </c>
      <c r="I13" s="458"/>
      <c r="J13" s="586">
        <v>2018</v>
      </c>
      <c r="K13" s="590">
        <f t="shared" si="5"/>
        <v>0</v>
      </c>
      <c r="L13" s="456">
        <f t="shared" si="6"/>
        <v>0</v>
      </c>
      <c r="M13" s="456">
        <f t="shared" si="7"/>
        <v>0</v>
      </c>
      <c r="N13" s="456">
        <f t="shared" si="8"/>
        <v>0</v>
      </c>
      <c r="O13" s="529">
        <f t="shared" si="9"/>
        <v>0</v>
      </c>
      <c r="P13" s="583">
        <f t="shared" si="10"/>
        <v>1353322.9976417155</v>
      </c>
      <c r="Q13" s="458"/>
      <c r="R13" s="586">
        <v>2018</v>
      </c>
      <c r="S13" s="590">
        <f t="shared" si="11"/>
        <v>0</v>
      </c>
      <c r="T13" s="456">
        <f t="shared" si="12"/>
        <v>0</v>
      </c>
      <c r="U13" s="456">
        <f t="shared" si="13"/>
        <v>0</v>
      </c>
      <c r="V13" s="456">
        <f t="shared" si="14"/>
        <v>0</v>
      </c>
      <c r="W13" s="529">
        <f t="shared" si="15"/>
        <v>0</v>
      </c>
      <c r="X13" s="583">
        <f t="shared" si="16"/>
        <v>1460476.4822320673</v>
      </c>
      <c r="Y13" s="458"/>
      <c r="Z13" s="458"/>
      <c r="AA13" s="458"/>
    </row>
    <row r="14" spans="1:27" ht="15" customHeight="1" x14ac:dyDescent="0.25">
      <c r="B14" s="587">
        <v>2019</v>
      </c>
      <c r="C14" s="842">
        <f>'Travel Time Benefits'!AA15</f>
        <v>0</v>
      </c>
      <c r="D14" s="647">
        <f>'Safety Benefits'!N12</f>
        <v>0</v>
      </c>
      <c r="E14" s="647">
        <f>'Work Zone Impacts'!Z13</f>
        <v>-4691275.8017032845</v>
      </c>
      <c r="F14" s="843">
        <f>'Net M&amp;O Costs'!Q12</f>
        <v>7114174.9653565213</v>
      </c>
      <c r="G14" s="844">
        <f>'Residual Value '!C12</f>
        <v>0</v>
      </c>
      <c r="H14" s="580">
        <f>'Capital Costs'!K13</f>
        <v>58716297.333333328</v>
      </c>
      <c r="I14" s="459"/>
      <c r="J14" s="587">
        <v>2019</v>
      </c>
      <c r="K14" s="590">
        <f t="shared" si="5"/>
        <v>0</v>
      </c>
      <c r="L14" s="456">
        <f t="shared" si="6"/>
        <v>0</v>
      </c>
      <c r="M14" s="456">
        <f t="shared" si="7"/>
        <v>-3829478.4768398204</v>
      </c>
      <c r="N14" s="456">
        <f t="shared" si="8"/>
        <v>5807285.9200505782</v>
      </c>
      <c r="O14" s="529">
        <f t="shared" si="9"/>
        <v>0</v>
      </c>
      <c r="P14" s="583">
        <f t="shared" si="10"/>
        <v>47929988.852091983</v>
      </c>
      <c r="Q14" s="459"/>
      <c r="R14" s="587">
        <v>2019</v>
      </c>
      <c r="S14" s="590">
        <f t="shared" si="11"/>
        <v>0</v>
      </c>
      <c r="T14" s="456">
        <f t="shared" si="12"/>
        <v>0</v>
      </c>
      <c r="U14" s="456">
        <f t="shared" si="13"/>
        <v>-4293181.9216540679</v>
      </c>
      <c r="V14" s="456">
        <f t="shared" si="14"/>
        <v>6510477.882725073</v>
      </c>
      <c r="W14" s="529">
        <f t="shared" si="15"/>
        <v>0</v>
      </c>
      <c r="X14" s="583">
        <f t="shared" si="16"/>
        <v>53733729.772700161</v>
      </c>
      <c r="Y14" s="459"/>
      <c r="Z14" s="459"/>
      <c r="AA14" s="459"/>
    </row>
    <row r="15" spans="1:27" ht="15" customHeight="1" x14ac:dyDescent="0.25">
      <c r="B15" s="586">
        <v>2020</v>
      </c>
      <c r="C15" s="842">
        <f>'Travel Time Benefits'!AA16</f>
        <v>0</v>
      </c>
      <c r="D15" s="647">
        <f>'Safety Benefits'!N13</f>
        <v>0</v>
      </c>
      <c r="E15" s="647">
        <f>'Work Zone Impacts'!Z14</f>
        <v>-7338303.1753403712</v>
      </c>
      <c r="F15" s="843">
        <f>'Net M&amp;O Costs'!Q13</f>
        <v>325892.44695652177</v>
      </c>
      <c r="G15" s="844">
        <f>'Residual Value '!C13</f>
        <v>0</v>
      </c>
      <c r="H15" s="580">
        <f>'Capital Costs'!K14</f>
        <v>58716297.333333328</v>
      </c>
      <c r="I15" s="459"/>
      <c r="J15" s="586">
        <v>2020</v>
      </c>
      <c r="K15" s="590">
        <f t="shared" si="5"/>
        <v>0</v>
      </c>
      <c r="L15" s="456">
        <f t="shared" si="6"/>
        <v>0</v>
      </c>
      <c r="M15" s="456">
        <f t="shared" si="7"/>
        <v>-5598356.3570203204</v>
      </c>
      <c r="N15" s="456">
        <f t="shared" si="8"/>
        <v>248621.78742558253</v>
      </c>
      <c r="O15" s="529">
        <f t="shared" si="9"/>
        <v>0</v>
      </c>
      <c r="P15" s="583">
        <f t="shared" si="10"/>
        <v>44794382.104758866</v>
      </c>
      <c r="Q15" s="459"/>
      <c r="R15" s="586">
        <v>2020</v>
      </c>
      <c r="S15" s="590">
        <f t="shared" si="11"/>
        <v>0</v>
      </c>
      <c r="T15" s="456">
        <f t="shared" si="12"/>
        <v>0</v>
      </c>
      <c r="U15" s="456">
        <f t="shared" si="13"/>
        <v>-6519987.3249684926</v>
      </c>
      <c r="V15" s="456">
        <f t="shared" si="14"/>
        <v>289551.21813442028</v>
      </c>
      <c r="W15" s="529">
        <f t="shared" si="15"/>
        <v>0</v>
      </c>
      <c r="X15" s="583">
        <f t="shared" si="16"/>
        <v>52168669.68223317</v>
      </c>
      <c r="Y15" s="459"/>
      <c r="Z15" s="459"/>
      <c r="AA15" s="459"/>
    </row>
    <row r="16" spans="1:27" ht="15" customHeight="1" x14ac:dyDescent="0.25">
      <c r="B16" s="587">
        <v>2021</v>
      </c>
      <c r="C16" s="842">
        <f>'Travel Time Benefits'!AA17</f>
        <v>0</v>
      </c>
      <c r="D16" s="647">
        <f>'Safety Benefits'!N14</f>
        <v>0</v>
      </c>
      <c r="E16" s="647">
        <f>'Work Zone Impacts'!Z15</f>
        <v>-7639692.648125831</v>
      </c>
      <c r="F16" s="843">
        <f>'Net M&amp;O Costs'!Q14</f>
        <v>325892.44695652177</v>
      </c>
      <c r="G16" s="844">
        <f>'Residual Value '!C14</f>
        <v>0</v>
      </c>
      <c r="H16" s="580">
        <f>'Capital Costs'!K15</f>
        <v>58716297.333333328</v>
      </c>
      <c r="I16" s="459"/>
      <c r="J16" s="587">
        <v>2021</v>
      </c>
      <c r="K16" s="590">
        <f t="shared" si="5"/>
        <v>0</v>
      </c>
      <c r="L16" s="456">
        <f t="shared" si="6"/>
        <v>0</v>
      </c>
      <c r="M16" s="456">
        <f t="shared" si="7"/>
        <v>-5446995.2736167051</v>
      </c>
      <c r="N16" s="456">
        <f t="shared" si="8"/>
        <v>232356.8106781145</v>
      </c>
      <c r="O16" s="529">
        <f t="shared" si="9"/>
        <v>0</v>
      </c>
      <c r="P16" s="583">
        <f t="shared" si="10"/>
        <v>41863908.509120435</v>
      </c>
      <c r="Q16" s="459"/>
      <c r="R16" s="587">
        <v>2021</v>
      </c>
      <c r="S16" s="590">
        <f t="shared" si="11"/>
        <v>0</v>
      </c>
      <c r="T16" s="456">
        <f t="shared" si="12"/>
        <v>0</v>
      </c>
      <c r="U16" s="456">
        <f t="shared" si="13"/>
        <v>-6590065.9882684583</v>
      </c>
      <c r="V16" s="456">
        <f t="shared" si="14"/>
        <v>281117.68750914594</v>
      </c>
      <c r="W16" s="529">
        <f t="shared" si="15"/>
        <v>0</v>
      </c>
      <c r="X16" s="583">
        <f t="shared" si="16"/>
        <v>50649193.866245799</v>
      </c>
      <c r="Y16" s="459"/>
      <c r="Z16" s="459"/>
      <c r="AA16" s="459"/>
    </row>
    <row r="17" spans="2:27" ht="15" customHeight="1" x14ac:dyDescent="0.25">
      <c r="B17" s="586">
        <v>2022</v>
      </c>
      <c r="C17" s="842">
        <f>'Travel Time Benefits'!AA18</f>
        <v>1134452.1408564942</v>
      </c>
      <c r="D17" s="647">
        <f>'Safety Benefits'!N15</f>
        <v>7420381.5647337781</v>
      </c>
      <c r="E17" s="647">
        <f>'Work Zone Impacts'!Z16</f>
        <v>0</v>
      </c>
      <c r="F17" s="843">
        <f>'Net M&amp;O Costs'!Q15</f>
        <v>27783.398156521784</v>
      </c>
      <c r="G17" s="844">
        <f>'Residual Value '!C15</f>
        <v>0</v>
      </c>
      <c r="H17" s="580">
        <f>'Capital Costs'!K16</f>
        <v>0</v>
      </c>
      <c r="I17" s="459"/>
      <c r="J17" s="586">
        <v>2022</v>
      </c>
      <c r="K17" s="590">
        <f t="shared" si="5"/>
        <v>755933.36235171987</v>
      </c>
      <c r="L17" s="456">
        <f t="shared" si="6"/>
        <v>4944513.5534117585</v>
      </c>
      <c r="M17" s="456">
        <f t="shared" si="7"/>
        <v>0</v>
      </c>
      <c r="N17" s="456">
        <f t="shared" si="8"/>
        <v>18513.251312796321</v>
      </c>
      <c r="O17" s="529">
        <f t="shared" si="9"/>
        <v>0</v>
      </c>
      <c r="P17" s="583">
        <f t="shared" si="10"/>
        <v>0</v>
      </c>
      <c r="Q17" s="459"/>
      <c r="R17" s="586">
        <v>2022</v>
      </c>
      <c r="S17" s="590">
        <f t="shared" si="11"/>
        <v>950085.80792838149</v>
      </c>
      <c r="T17" s="456">
        <f t="shared" si="12"/>
        <v>6214452.7390501611</v>
      </c>
      <c r="U17" s="456">
        <f t="shared" si="13"/>
        <v>0</v>
      </c>
      <c r="V17" s="456">
        <f t="shared" si="14"/>
        <v>23268.158553260659</v>
      </c>
      <c r="W17" s="529">
        <f t="shared" si="15"/>
        <v>0</v>
      </c>
      <c r="X17" s="583">
        <f t="shared" si="16"/>
        <v>0</v>
      </c>
      <c r="Y17" s="459"/>
      <c r="Z17" s="459"/>
      <c r="AA17" s="459"/>
    </row>
    <row r="18" spans="2:27" ht="15" customHeight="1" x14ac:dyDescent="0.25">
      <c r="B18" s="587">
        <v>2023</v>
      </c>
      <c r="C18" s="842">
        <f>'Travel Time Benefits'!AA19</f>
        <v>1508282.4536824562</v>
      </c>
      <c r="D18" s="647">
        <f>'Safety Benefits'!N16</f>
        <v>7701985.8309877953</v>
      </c>
      <c r="E18" s="647">
        <f>'Work Zone Impacts'!Z17</f>
        <v>0</v>
      </c>
      <c r="F18" s="843">
        <f>'Net M&amp;O Costs'!Q16</f>
        <v>27783.398156521784</v>
      </c>
      <c r="G18" s="844">
        <f>'Residual Value '!C16</f>
        <v>0</v>
      </c>
      <c r="H18" s="580">
        <f>'Capital Costs'!K17</f>
        <v>0</v>
      </c>
      <c r="I18" s="459"/>
      <c r="J18" s="587">
        <v>2023</v>
      </c>
      <c r="K18" s="590">
        <f t="shared" si="5"/>
        <v>939282.50871980737</v>
      </c>
      <c r="L18" s="456">
        <f t="shared" si="6"/>
        <v>4796409.6882464271</v>
      </c>
      <c r="M18" s="456">
        <f t="shared" si="7"/>
        <v>0</v>
      </c>
      <c r="N18" s="456">
        <f t="shared" si="8"/>
        <v>17302.104030650764</v>
      </c>
      <c r="O18" s="529">
        <f t="shared" si="9"/>
        <v>0</v>
      </c>
      <c r="P18" s="583">
        <f t="shared" si="10"/>
        <v>0</v>
      </c>
      <c r="Q18" s="459"/>
      <c r="R18" s="587">
        <v>2023</v>
      </c>
      <c r="S18" s="590">
        <f t="shared" si="11"/>
        <v>1226371.6597973302</v>
      </c>
      <c r="T18" s="456">
        <f t="shared" si="12"/>
        <v>6262419.2996629626</v>
      </c>
      <c r="U18" s="456">
        <f t="shared" si="13"/>
        <v>0</v>
      </c>
      <c r="V18" s="456">
        <f t="shared" si="14"/>
        <v>22590.445197340447</v>
      </c>
      <c r="W18" s="529">
        <f t="shared" si="15"/>
        <v>0</v>
      </c>
      <c r="X18" s="583">
        <f t="shared" si="16"/>
        <v>0</v>
      </c>
      <c r="Y18" s="459"/>
      <c r="Z18" s="459"/>
      <c r="AA18" s="459"/>
    </row>
    <row r="19" spans="2:27" ht="15" customHeight="1" x14ac:dyDescent="0.25">
      <c r="B19" s="586">
        <v>2024</v>
      </c>
      <c r="C19" s="842">
        <f>'Travel Time Benefits'!AA20</f>
        <v>1989607.0545786307</v>
      </c>
      <c r="D19" s="647">
        <f>'Safety Benefits'!N17</f>
        <v>7983590.0972418124</v>
      </c>
      <c r="E19" s="647">
        <f>'Work Zone Impacts'!Z18</f>
        <v>2847953.688827402</v>
      </c>
      <c r="F19" s="843">
        <f>'Net M&amp;O Costs'!Q17</f>
        <v>6816065.9165565213</v>
      </c>
      <c r="G19" s="844">
        <f>'Residual Value '!C17</f>
        <v>0</v>
      </c>
      <c r="H19" s="580">
        <f>'Capital Costs'!K18</f>
        <v>0</v>
      </c>
      <c r="I19" s="459"/>
      <c r="J19" s="586">
        <v>2024</v>
      </c>
      <c r="K19" s="590">
        <f t="shared" si="5"/>
        <v>1157969.4202715924</v>
      </c>
      <c r="L19" s="456">
        <f t="shared" si="6"/>
        <v>4646522.1237100158</v>
      </c>
      <c r="M19" s="456">
        <f t="shared" si="7"/>
        <v>1657534.9762771344</v>
      </c>
      <c r="N19" s="456">
        <f t="shared" si="8"/>
        <v>3967012.4207513388</v>
      </c>
      <c r="O19" s="529">
        <f t="shared" si="9"/>
        <v>0</v>
      </c>
      <c r="P19" s="583">
        <f t="shared" si="10"/>
        <v>0</v>
      </c>
      <c r="Q19" s="459"/>
      <c r="R19" s="586">
        <v>2024</v>
      </c>
      <c r="S19" s="590">
        <f t="shared" si="11"/>
        <v>1570614.1815405218</v>
      </c>
      <c r="T19" s="456">
        <f t="shared" si="12"/>
        <v>6302319.7457399787</v>
      </c>
      <c r="U19" s="456">
        <f t="shared" si="13"/>
        <v>2248200.9408587883</v>
      </c>
      <c r="V19" s="456">
        <f t="shared" si="14"/>
        <v>5380665.3762221988</v>
      </c>
      <c r="W19" s="529">
        <f t="shared" si="15"/>
        <v>0</v>
      </c>
      <c r="X19" s="583">
        <f t="shared" si="16"/>
        <v>0</v>
      </c>
      <c r="Y19" s="459"/>
      <c r="Z19" s="459"/>
      <c r="AA19" s="459"/>
    </row>
    <row r="20" spans="2:27" ht="15" customHeight="1" x14ac:dyDescent="0.25">
      <c r="B20" s="587">
        <v>2025</v>
      </c>
      <c r="C20" s="842">
        <f>'Travel Time Benefits'!AA21</f>
        <v>2604344.7671644096</v>
      </c>
      <c r="D20" s="647">
        <f>'Safety Benefits'!N18</f>
        <v>8265194.3634958295</v>
      </c>
      <c r="E20" s="647">
        <f>'Work Zone Impacts'!Z19</f>
        <v>0</v>
      </c>
      <c r="F20" s="843">
        <f>'Net M&amp;O Costs'!Q18</f>
        <v>27783.398156521784</v>
      </c>
      <c r="G20" s="844">
        <f>'Residual Value '!C18</f>
        <v>0</v>
      </c>
      <c r="H20" s="580">
        <f>'Capital Costs'!K19</f>
        <v>0</v>
      </c>
      <c r="J20" s="587">
        <v>2025</v>
      </c>
      <c r="K20" s="590">
        <f t="shared" si="5"/>
        <v>1416590.9961831789</v>
      </c>
      <c r="L20" s="456">
        <f t="shared" si="6"/>
        <v>4495718.103321692</v>
      </c>
      <c r="M20" s="456">
        <f t="shared" si="7"/>
        <v>0</v>
      </c>
      <c r="N20" s="456">
        <f t="shared" si="8"/>
        <v>15112.327740982411</v>
      </c>
      <c r="O20" s="529">
        <f t="shared" si="9"/>
        <v>0</v>
      </c>
      <c r="P20" s="583">
        <f t="shared" si="10"/>
        <v>0</v>
      </c>
      <c r="R20" s="587">
        <v>2025</v>
      </c>
      <c r="S20" s="590">
        <f t="shared" si="11"/>
        <v>1996013.4063463707</v>
      </c>
      <c r="T20" s="456">
        <f t="shared" si="12"/>
        <v>6334583.2562554376</v>
      </c>
      <c r="U20" s="456">
        <f t="shared" si="13"/>
        <v>0</v>
      </c>
      <c r="V20" s="456">
        <f t="shared" si="14"/>
        <v>21293.661228523375</v>
      </c>
      <c r="W20" s="529">
        <f t="shared" si="15"/>
        <v>0</v>
      </c>
      <c r="X20" s="583">
        <f t="shared" si="16"/>
        <v>0</v>
      </c>
    </row>
    <row r="21" spans="2:27" ht="15" customHeight="1" x14ac:dyDescent="0.25">
      <c r="B21" s="586">
        <v>2026</v>
      </c>
      <c r="C21" s="842">
        <f>'Travel Time Benefits'!AA22</f>
        <v>3383405.6630447675</v>
      </c>
      <c r="D21" s="647">
        <f>'Safety Benefits'!N19</f>
        <v>8546798.6297498494</v>
      </c>
      <c r="E21" s="647">
        <f>'Work Zone Impacts'!Z20</f>
        <v>0</v>
      </c>
      <c r="F21" s="843">
        <f>'Net M&amp;O Costs'!Q19</f>
        <v>27783.398156521784</v>
      </c>
      <c r="G21" s="844">
        <f>'Residual Value '!C19</f>
        <v>0</v>
      </c>
      <c r="H21" s="580">
        <f>'Capital Costs'!K20</f>
        <v>0</v>
      </c>
      <c r="J21" s="586">
        <v>2026</v>
      </c>
      <c r="K21" s="590">
        <f t="shared" si="5"/>
        <v>1719951.8738134031</v>
      </c>
      <c r="L21" s="456">
        <f t="shared" si="6"/>
        <v>4344759.0334513122</v>
      </c>
      <c r="M21" s="456">
        <f t="shared" si="7"/>
        <v>0</v>
      </c>
      <c r="N21" s="456">
        <f t="shared" si="8"/>
        <v>14123.670785964872</v>
      </c>
      <c r="O21" s="529">
        <f t="shared" si="9"/>
        <v>0</v>
      </c>
      <c r="P21" s="583">
        <f t="shared" si="10"/>
        <v>0</v>
      </c>
      <c r="R21" s="586">
        <v>2026</v>
      </c>
      <c r="S21" s="590">
        <f t="shared" si="11"/>
        <v>2517571.5654987311</v>
      </c>
      <c r="T21" s="456">
        <f t="shared" si="12"/>
        <v>6359620.8522445317</v>
      </c>
      <c r="U21" s="456">
        <f t="shared" si="13"/>
        <v>0</v>
      </c>
      <c r="V21" s="456">
        <f t="shared" si="14"/>
        <v>20673.457503420752</v>
      </c>
      <c r="W21" s="529">
        <f t="shared" si="15"/>
        <v>0</v>
      </c>
      <c r="X21" s="583">
        <f t="shared" si="16"/>
        <v>0</v>
      </c>
    </row>
    <row r="22" spans="2:27" ht="15" customHeight="1" x14ac:dyDescent="0.25">
      <c r="B22" s="587">
        <v>2027</v>
      </c>
      <c r="C22" s="842">
        <f>'Travel Time Benefits'!AA23</f>
        <v>4363406.6968133012</v>
      </c>
      <c r="D22" s="647">
        <f>'Safety Benefits'!N20</f>
        <v>8828402.8960038666</v>
      </c>
      <c r="E22" s="647">
        <f>'Work Zone Impacts'!Z21</f>
        <v>0</v>
      </c>
      <c r="F22" s="843">
        <f>'Net M&amp;O Costs'!Q20</f>
        <v>27783.398156521784</v>
      </c>
      <c r="G22" s="844">
        <f>'Residual Value '!C20</f>
        <v>0</v>
      </c>
      <c r="H22" s="580">
        <f>'Capital Costs'!K21</f>
        <v>0</v>
      </c>
      <c r="J22" s="587">
        <v>2027</v>
      </c>
      <c r="K22" s="590">
        <f t="shared" si="5"/>
        <v>2073023.0893653538</v>
      </c>
      <c r="L22" s="456">
        <f t="shared" si="6"/>
        <v>4194310.6194987455</v>
      </c>
      <c r="M22" s="456">
        <f t="shared" si="7"/>
        <v>0</v>
      </c>
      <c r="N22" s="456">
        <f t="shared" si="8"/>
        <v>13199.692323331654</v>
      </c>
      <c r="O22" s="529">
        <f t="shared" si="9"/>
        <v>0</v>
      </c>
      <c r="P22" s="583">
        <f t="shared" si="10"/>
        <v>0</v>
      </c>
      <c r="R22" s="587">
        <v>2027</v>
      </c>
      <c r="S22" s="590">
        <f t="shared" si="11"/>
        <v>3152217.8362314538</v>
      </c>
      <c r="T22" s="456">
        <f t="shared" si="12"/>
        <v>6377826.0904593235</v>
      </c>
      <c r="U22" s="456">
        <f t="shared" si="13"/>
        <v>0</v>
      </c>
      <c r="V22" s="456">
        <f t="shared" si="14"/>
        <v>20071.317964486167</v>
      </c>
      <c r="W22" s="529">
        <f t="shared" si="15"/>
        <v>0</v>
      </c>
      <c r="X22" s="583">
        <f t="shared" si="16"/>
        <v>0</v>
      </c>
    </row>
    <row r="23" spans="2:27" ht="15" customHeight="1" x14ac:dyDescent="0.25">
      <c r="B23" s="586">
        <v>2028</v>
      </c>
      <c r="C23" s="842">
        <f>'Travel Time Benefits'!AA24</f>
        <v>5587454.5819189902</v>
      </c>
      <c r="D23" s="647">
        <f>'Safety Benefits'!N21</f>
        <v>9110007.1622578856</v>
      </c>
      <c r="E23" s="647">
        <f>'Work Zone Impacts'!Z22</f>
        <v>0</v>
      </c>
      <c r="F23" s="843">
        <f>'Net M&amp;O Costs'!Q21</f>
        <v>27783.398156521784</v>
      </c>
      <c r="G23" s="844">
        <f>'Residual Value '!C21</f>
        <v>0</v>
      </c>
      <c r="H23" s="580">
        <f>'Capital Costs'!K22</f>
        <v>0</v>
      </c>
      <c r="J23" s="586">
        <v>2028</v>
      </c>
      <c r="K23" s="590">
        <f t="shared" si="5"/>
        <v>2480896.6560864742</v>
      </c>
      <c r="L23" s="456">
        <f t="shared" si="6"/>
        <v>4044952.1288112546</v>
      </c>
      <c r="M23" s="456">
        <f t="shared" si="7"/>
        <v>0</v>
      </c>
      <c r="N23" s="456">
        <f t="shared" si="8"/>
        <v>12336.161049842671</v>
      </c>
      <c r="O23" s="529">
        <f t="shared" si="9"/>
        <v>0</v>
      </c>
      <c r="P23" s="583">
        <f t="shared" si="10"/>
        <v>0</v>
      </c>
      <c r="R23" s="586">
        <v>2028</v>
      </c>
      <c r="S23" s="590">
        <f t="shared" si="11"/>
        <v>3918928.2252500206</v>
      </c>
      <c r="T23" s="456">
        <f t="shared" si="12"/>
        <v>6389575.7320215637</v>
      </c>
      <c r="U23" s="456">
        <f t="shared" si="13"/>
        <v>0</v>
      </c>
      <c r="V23" s="456">
        <f t="shared" si="14"/>
        <v>19486.716470374922</v>
      </c>
      <c r="W23" s="529">
        <f t="shared" si="15"/>
        <v>0</v>
      </c>
      <c r="X23" s="583">
        <f t="shared" si="16"/>
        <v>0</v>
      </c>
    </row>
    <row r="24" spans="2:27" ht="15" customHeight="1" x14ac:dyDescent="0.25">
      <c r="B24" s="587">
        <v>2029</v>
      </c>
      <c r="C24" s="842">
        <f>'Travel Time Benefits'!AA25</f>
        <v>7105998.8801200707</v>
      </c>
      <c r="D24" s="647">
        <f>'Safety Benefits'!N22</f>
        <v>9391611.4285119008</v>
      </c>
      <c r="E24" s="647">
        <f>'Work Zone Impacts'!Z23</f>
        <v>3350269.4768031677</v>
      </c>
      <c r="F24" s="843">
        <f>'Net M&amp;O Costs'!Q22</f>
        <v>6816065.9165565213</v>
      </c>
      <c r="G24" s="844">
        <f>'Residual Value '!C22</f>
        <v>0</v>
      </c>
      <c r="H24" s="580">
        <f>'Capital Costs'!K23</f>
        <v>0</v>
      </c>
      <c r="J24" s="587">
        <v>2029</v>
      </c>
      <c r="K24" s="590">
        <f t="shared" si="5"/>
        <v>2948736.9019855917</v>
      </c>
      <c r="L24" s="456">
        <f t="shared" si="6"/>
        <v>3897184.8512161211</v>
      </c>
      <c r="M24" s="456">
        <f t="shared" si="7"/>
        <v>1390242.7237194462</v>
      </c>
      <c r="N24" s="456">
        <f t="shared" si="8"/>
        <v>2828425.0298357559</v>
      </c>
      <c r="O24" s="529">
        <f t="shared" si="9"/>
        <v>0</v>
      </c>
      <c r="P24" s="583">
        <f t="shared" si="10"/>
        <v>0</v>
      </c>
      <c r="R24" s="587">
        <v>2029</v>
      </c>
      <c r="S24" s="590">
        <f t="shared" si="11"/>
        <v>4838839.459407784</v>
      </c>
      <c r="T24" s="456">
        <f t="shared" si="12"/>
        <v>6395230.3869404225</v>
      </c>
      <c r="U24" s="456">
        <f t="shared" si="13"/>
        <v>2281370.4895673599</v>
      </c>
      <c r="V24" s="456">
        <f t="shared" si="14"/>
        <v>4641409.2193609914</v>
      </c>
      <c r="W24" s="529">
        <f t="shared" si="15"/>
        <v>0</v>
      </c>
      <c r="X24" s="583">
        <f t="shared" si="16"/>
        <v>0</v>
      </c>
    </row>
    <row r="25" spans="2:27" ht="15" customHeight="1" x14ac:dyDescent="0.25">
      <c r="B25" s="586">
        <v>2030</v>
      </c>
      <c r="C25" s="842">
        <f>'Travel Time Benefits'!AA26</f>
        <v>8977758.2598156556</v>
      </c>
      <c r="D25" s="647">
        <f>'Safety Benefits'!N23</f>
        <v>9673215.694765918</v>
      </c>
      <c r="E25" s="647">
        <f>'Work Zone Impacts'!Z24</f>
        <v>0</v>
      </c>
      <c r="F25" s="843">
        <f>'Net M&amp;O Costs'!Q23</f>
        <v>27783.398156521784</v>
      </c>
      <c r="G25" s="844">
        <f>'Residual Value '!C23</f>
        <v>0</v>
      </c>
      <c r="H25" s="580">
        <f>'Capital Costs'!K24</f>
        <v>0</v>
      </c>
      <c r="J25" s="586">
        <v>2030</v>
      </c>
      <c r="K25" s="590">
        <f t="shared" si="5"/>
        <v>3481729.4388422077</v>
      </c>
      <c r="L25" s="456">
        <f t="shared" si="6"/>
        <v>3751439.822509604</v>
      </c>
      <c r="M25" s="456">
        <f t="shared" si="7"/>
        <v>0</v>
      </c>
      <c r="N25" s="456">
        <f t="shared" si="8"/>
        <v>10774.880819148109</v>
      </c>
      <c r="O25" s="529">
        <f t="shared" si="9"/>
        <v>0</v>
      </c>
      <c r="P25" s="583">
        <f t="shared" si="10"/>
        <v>0</v>
      </c>
      <c r="R25" s="586">
        <v>2030</v>
      </c>
      <c r="S25" s="590">
        <f t="shared" si="11"/>
        <v>5935355.8418993121</v>
      </c>
      <c r="T25" s="456">
        <f t="shared" si="12"/>
        <v>6395135.1353338743</v>
      </c>
      <c r="U25" s="456">
        <f t="shared" si="13"/>
        <v>0</v>
      </c>
      <c r="V25" s="456">
        <f t="shared" si="14"/>
        <v>18368.099227424751</v>
      </c>
      <c r="W25" s="529">
        <f t="shared" si="15"/>
        <v>0</v>
      </c>
      <c r="X25" s="583">
        <f t="shared" si="16"/>
        <v>0</v>
      </c>
    </row>
    <row r="26" spans="2:27" ht="15" customHeight="1" x14ac:dyDescent="0.25">
      <c r="B26" s="587">
        <v>2031</v>
      </c>
      <c r="C26" s="842">
        <f>'Travel Time Benefits'!AA27</f>
        <v>11270722.86208491</v>
      </c>
      <c r="D26" s="647">
        <f>'Safety Benefits'!N24</f>
        <v>9954819.9610199369</v>
      </c>
      <c r="E26" s="647">
        <f>'Work Zone Impacts'!Z25</f>
        <v>0</v>
      </c>
      <c r="F26" s="843">
        <f>'Net M&amp;O Costs'!Q24</f>
        <v>27783.398156521784</v>
      </c>
      <c r="G26" s="844">
        <f>'Residual Value '!C24</f>
        <v>0</v>
      </c>
      <c r="H26" s="580">
        <f>'Capital Costs'!K25</f>
        <v>0</v>
      </c>
      <c r="J26" s="587">
        <v>2031</v>
      </c>
      <c r="K26" s="590">
        <f t="shared" si="5"/>
        <v>4085028.6398548195</v>
      </c>
      <c r="L26" s="456">
        <f t="shared" si="6"/>
        <v>3608084.8711279863</v>
      </c>
      <c r="M26" s="456">
        <f t="shared" si="7"/>
        <v>0</v>
      </c>
      <c r="N26" s="456">
        <f t="shared" si="8"/>
        <v>10069.982073970194</v>
      </c>
      <c r="O26" s="529">
        <f t="shared" si="9"/>
        <v>0</v>
      </c>
      <c r="P26" s="583">
        <f t="shared" si="10"/>
        <v>0</v>
      </c>
      <c r="R26" s="587">
        <v>2031</v>
      </c>
      <c r="S26" s="590">
        <f t="shared" si="11"/>
        <v>7234248.1248265281</v>
      </c>
      <c r="T26" s="456">
        <f t="shared" si="12"/>
        <v>6389620.1261639735</v>
      </c>
      <c r="U26" s="456">
        <f t="shared" si="13"/>
        <v>0</v>
      </c>
      <c r="V26" s="456">
        <f t="shared" si="14"/>
        <v>17833.106046043449</v>
      </c>
      <c r="W26" s="529">
        <f t="shared" si="15"/>
        <v>0</v>
      </c>
      <c r="X26" s="583">
        <f t="shared" si="16"/>
        <v>0</v>
      </c>
    </row>
    <row r="27" spans="2:27" ht="15" customHeight="1" x14ac:dyDescent="0.25">
      <c r="B27" s="586">
        <v>2032</v>
      </c>
      <c r="C27" s="842">
        <f>'Travel Time Benefits'!AA28</f>
        <v>14063235.697673675</v>
      </c>
      <c r="D27" s="647">
        <f>'Safety Benefits'!N25</f>
        <v>10236424.227273954</v>
      </c>
      <c r="E27" s="647">
        <f>'Work Zone Impacts'!Z26</f>
        <v>0</v>
      </c>
      <c r="F27" s="843">
        <f>'Net M&amp;O Costs'!Q25</f>
        <v>27783.398156521784</v>
      </c>
      <c r="G27" s="844">
        <f>'Residual Value '!C25</f>
        <v>0</v>
      </c>
      <c r="H27" s="580">
        <f>'Capital Costs'!K26</f>
        <v>0</v>
      </c>
      <c r="J27" s="586">
        <v>2032</v>
      </c>
      <c r="K27" s="590">
        <f t="shared" si="5"/>
        <v>4763704.4877702501</v>
      </c>
      <c r="L27" s="456">
        <f t="shared" si="6"/>
        <v>3467431.0435009929</v>
      </c>
      <c r="M27" s="456">
        <f t="shared" si="7"/>
        <v>0</v>
      </c>
      <c r="N27" s="456">
        <f t="shared" si="8"/>
        <v>9411.1981999721447</v>
      </c>
      <c r="O27" s="529">
        <f t="shared" si="9"/>
        <v>0</v>
      </c>
      <c r="P27" s="583">
        <f t="shared" si="10"/>
        <v>0</v>
      </c>
      <c r="R27" s="586">
        <v>2032</v>
      </c>
      <c r="S27" s="590">
        <f t="shared" si="11"/>
        <v>8763743.5452503543</v>
      </c>
      <c r="T27" s="456">
        <f t="shared" si="12"/>
        <v>6379001.1542689344</v>
      </c>
      <c r="U27" s="456">
        <f t="shared" si="13"/>
        <v>0</v>
      </c>
      <c r="V27" s="456">
        <f t="shared" si="14"/>
        <v>17313.695190333448</v>
      </c>
      <c r="W27" s="529">
        <f t="shared" si="15"/>
        <v>0</v>
      </c>
      <c r="X27" s="583">
        <f t="shared" si="16"/>
        <v>0</v>
      </c>
    </row>
    <row r="28" spans="2:27" ht="15" customHeight="1" x14ac:dyDescent="0.25">
      <c r="B28" s="587">
        <v>2033</v>
      </c>
      <c r="C28" s="842">
        <f>'Travel Time Benefits'!AA29</f>
        <v>16402269.160956562</v>
      </c>
      <c r="D28" s="647">
        <f>'Safety Benefits'!N26</f>
        <v>10518028.493527973</v>
      </c>
      <c r="E28" s="647">
        <f>'Work Zone Impacts'!Z27</f>
        <v>0</v>
      </c>
      <c r="F28" s="843">
        <f>'Net M&amp;O Costs'!Q26</f>
        <v>27783.398156521784</v>
      </c>
      <c r="G28" s="844">
        <f>'Residual Value '!C26</f>
        <v>0</v>
      </c>
      <c r="H28" s="580">
        <f>'Capital Costs'!K27</f>
        <v>0</v>
      </c>
      <c r="J28" s="587">
        <v>2033</v>
      </c>
      <c r="K28" s="590">
        <f t="shared" si="5"/>
        <v>5192538.361858095</v>
      </c>
      <c r="L28" s="456">
        <f t="shared" si="6"/>
        <v>3329738.459222761</v>
      </c>
      <c r="M28" s="456">
        <f t="shared" si="7"/>
        <v>0</v>
      </c>
      <c r="N28" s="456">
        <f t="shared" si="8"/>
        <v>8795.5123364225656</v>
      </c>
      <c r="O28" s="529">
        <f t="shared" si="9"/>
        <v>0</v>
      </c>
      <c r="P28" s="583">
        <f t="shared" si="10"/>
        <v>0</v>
      </c>
      <c r="R28" s="587">
        <v>2033</v>
      </c>
      <c r="S28" s="590">
        <f t="shared" si="11"/>
        <v>9923642.5915512368</v>
      </c>
      <c r="T28" s="456">
        <f t="shared" si="12"/>
        <v>6363580.2164483275</v>
      </c>
      <c r="U28" s="456">
        <f t="shared" si="13"/>
        <v>0</v>
      </c>
      <c r="V28" s="456">
        <f t="shared" si="14"/>
        <v>16809.412806148979</v>
      </c>
      <c r="W28" s="529">
        <f t="shared" si="15"/>
        <v>0</v>
      </c>
      <c r="X28" s="583">
        <f t="shared" si="16"/>
        <v>0</v>
      </c>
    </row>
    <row r="29" spans="2:27" ht="15" customHeight="1" x14ac:dyDescent="0.25">
      <c r="B29" s="586">
        <v>2034</v>
      </c>
      <c r="C29" s="842">
        <f>'Travel Time Benefits'!AA30</f>
        <v>18515401.646903645</v>
      </c>
      <c r="D29" s="647">
        <f>'Safety Benefits'!N27</f>
        <v>10799632.75978199</v>
      </c>
      <c r="E29" s="647">
        <f>'Work Zone Impacts'!Z28</f>
        <v>3852585.2647789344</v>
      </c>
      <c r="F29" s="843">
        <f>'Net M&amp;O Costs'!Q27</f>
        <v>6816065.9165565213</v>
      </c>
      <c r="G29" s="844">
        <f>'Residual Value '!C27</f>
        <v>0</v>
      </c>
      <c r="H29" s="580">
        <f>'Capital Costs'!K28</f>
        <v>0</v>
      </c>
      <c r="J29" s="586">
        <v>2034</v>
      </c>
      <c r="K29" s="590">
        <f t="shared" si="5"/>
        <v>5478039.2435202831</v>
      </c>
      <c r="L29" s="456">
        <f t="shared" si="6"/>
        <v>3195221.6431441302</v>
      </c>
      <c r="M29" s="456">
        <f t="shared" si="7"/>
        <v>1139840.9644003771</v>
      </c>
      <c r="N29" s="456">
        <f t="shared" si="8"/>
        <v>2016627.9559785766</v>
      </c>
      <c r="O29" s="529">
        <f t="shared" si="9"/>
        <v>0</v>
      </c>
      <c r="P29" s="583">
        <f t="shared" si="10"/>
        <v>0</v>
      </c>
      <c r="R29" s="586">
        <v>2034</v>
      </c>
      <c r="S29" s="590">
        <f t="shared" si="11"/>
        <v>10875847.085240843</v>
      </c>
      <c r="T29" s="456">
        <f t="shared" si="12"/>
        <v>6343646.047332095</v>
      </c>
      <c r="U29" s="456">
        <f t="shared" si="13"/>
        <v>2262987.8099130951</v>
      </c>
      <c r="V29" s="456">
        <f t="shared" si="14"/>
        <v>4003720.3645424363</v>
      </c>
      <c r="W29" s="529">
        <f t="shared" si="15"/>
        <v>0</v>
      </c>
      <c r="X29" s="583">
        <f t="shared" si="16"/>
        <v>0</v>
      </c>
    </row>
    <row r="30" spans="2:27" ht="15" customHeight="1" x14ac:dyDescent="0.25">
      <c r="B30" s="587">
        <v>2035</v>
      </c>
      <c r="C30" s="842">
        <f>'Travel Time Benefits'!AA31</f>
        <v>20988792.783852708</v>
      </c>
      <c r="D30" s="647">
        <f>'Safety Benefits'!N28</f>
        <v>11081237.026036011</v>
      </c>
      <c r="E30" s="647">
        <f>'Work Zone Impacts'!Z29</f>
        <v>0</v>
      </c>
      <c r="F30" s="843">
        <f>'Net M&amp;O Costs'!Q28</f>
        <v>27783.398156521784</v>
      </c>
      <c r="G30" s="844">
        <f>'Residual Value '!C28</f>
        <v>0</v>
      </c>
      <c r="H30" s="580">
        <f>'Capital Costs'!K29</f>
        <v>0</v>
      </c>
      <c r="J30" s="587">
        <v>2035</v>
      </c>
      <c r="K30" s="590">
        <f t="shared" si="5"/>
        <v>5803576.1045730496</v>
      </c>
      <c r="L30" s="456">
        <f t="shared" si="6"/>
        <v>3064054.3777672099</v>
      </c>
      <c r="M30" s="456">
        <f t="shared" si="7"/>
        <v>0</v>
      </c>
      <c r="N30" s="456">
        <f t="shared" si="8"/>
        <v>7682.3411096362697</v>
      </c>
      <c r="O30" s="529">
        <f t="shared" si="9"/>
        <v>0</v>
      </c>
      <c r="P30" s="583">
        <f t="shared" si="10"/>
        <v>0</v>
      </c>
      <c r="R30" s="587">
        <v>2035</v>
      </c>
      <c r="S30" s="590">
        <f t="shared" si="11"/>
        <v>11969615.244282164</v>
      </c>
      <c r="T30" s="456">
        <f t="shared" si="12"/>
        <v>6319474.6357392687</v>
      </c>
      <c r="U30" s="456">
        <f t="shared" si="13"/>
        <v>0</v>
      </c>
      <c r="V30" s="456">
        <f t="shared" si="14"/>
        <v>15844.483746016569</v>
      </c>
      <c r="W30" s="529">
        <f t="shared" si="15"/>
        <v>0</v>
      </c>
      <c r="X30" s="583">
        <f t="shared" si="16"/>
        <v>0</v>
      </c>
    </row>
    <row r="31" spans="2:27" ht="15" customHeight="1" x14ac:dyDescent="0.25">
      <c r="B31" s="586">
        <v>2036</v>
      </c>
      <c r="C31" s="842">
        <f>'Travel Time Benefits'!AA32</f>
        <v>23881942.956278078</v>
      </c>
      <c r="D31" s="647">
        <f>'Safety Benefits'!N29</f>
        <v>11362841.292290026</v>
      </c>
      <c r="E31" s="647">
        <f>'Work Zone Impacts'!Z30</f>
        <v>0</v>
      </c>
      <c r="F31" s="843">
        <f>'Net M&amp;O Costs'!Q29</f>
        <v>-6452216.6018434791</v>
      </c>
      <c r="G31" s="844">
        <f>'Residual Value '!C29</f>
        <v>0</v>
      </c>
      <c r="H31" s="580">
        <f>'Capital Costs'!K30</f>
        <v>0</v>
      </c>
      <c r="J31" s="586">
        <v>2036</v>
      </c>
      <c r="K31" s="590">
        <f t="shared" si="5"/>
        <v>6171547.8840190768</v>
      </c>
      <c r="L31" s="456">
        <f t="shared" si="6"/>
        <v>2936374.1158858398</v>
      </c>
      <c r="M31" s="456">
        <f t="shared" si="7"/>
        <v>0</v>
      </c>
      <c r="N31" s="456">
        <f t="shared" si="8"/>
        <v>-1667375.3801874802</v>
      </c>
      <c r="O31" s="529">
        <f t="shared" si="9"/>
        <v>0</v>
      </c>
      <c r="P31" s="583">
        <f t="shared" si="10"/>
        <v>0</v>
      </c>
      <c r="R31" s="586">
        <v>2036</v>
      </c>
      <c r="S31" s="590">
        <f t="shared" si="11"/>
        <v>13222852.777752295</v>
      </c>
      <c r="T31" s="456">
        <f t="shared" si="12"/>
        <v>6291329.722208309</v>
      </c>
      <c r="U31" s="456">
        <f t="shared" si="13"/>
        <v>0</v>
      </c>
      <c r="V31" s="456">
        <f t="shared" si="14"/>
        <v>-3572435.8931992794</v>
      </c>
      <c r="W31" s="529">
        <f t="shared" si="15"/>
        <v>0</v>
      </c>
      <c r="X31" s="583">
        <f t="shared" si="16"/>
        <v>0</v>
      </c>
    </row>
    <row r="32" spans="2:27" ht="15" customHeight="1" x14ac:dyDescent="0.25">
      <c r="B32" s="587">
        <v>2037</v>
      </c>
      <c r="C32" s="842">
        <f>'Travel Time Benefits'!AA33</f>
        <v>27262310.679041475</v>
      </c>
      <c r="D32" s="647">
        <f>'Safety Benefits'!N30</f>
        <v>11644445.558544043</v>
      </c>
      <c r="E32" s="647">
        <f>'Work Zone Impacts'!Z31</f>
        <v>0</v>
      </c>
      <c r="F32" s="843">
        <f>'Net M&amp;O Costs'!Q30</f>
        <v>27783.398156521784</v>
      </c>
      <c r="G32" s="844">
        <f>'Residual Value '!C30</f>
        <v>0</v>
      </c>
      <c r="H32" s="580">
        <f>'Capital Costs'!K31</f>
        <v>0</v>
      </c>
      <c r="J32" s="587">
        <v>2037</v>
      </c>
      <c r="K32" s="590">
        <f t="shared" si="5"/>
        <v>6584204.8038128801</v>
      </c>
      <c r="L32" s="456">
        <f t="shared" si="6"/>
        <v>2812285.9902423681</v>
      </c>
      <c r="M32" s="456">
        <f t="shared" si="7"/>
        <v>0</v>
      </c>
      <c r="N32" s="456">
        <f t="shared" si="8"/>
        <v>6710.0542489617164</v>
      </c>
      <c r="O32" s="529">
        <f t="shared" si="9"/>
        <v>0</v>
      </c>
      <c r="P32" s="583">
        <f t="shared" si="10"/>
        <v>0</v>
      </c>
      <c r="R32" s="587">
        <v>2037</v>
      </c>
      <c r="S32" s="590">
        <f t="shared" si="11"/>
        <v>14654835.365126664</v>
      </c>
      <c r="T32" s="456">
        <f t="shared" si="12"/>
        <v>6259463.2783578569</v>
      </c>
      <c r="U32" s="456">
        <f t="shared" si="13"/>
        <v>0</v>
      </c>
      <c r="V32" s="456">
        <f t="shared" si="14"/>
        <v>14934.945561331484</v>
      </c>
      <c r="W32" s="529">
        <f t="shared" si="15"/>
        <v>0</v>
      </c>
      <c r="X32" s="583">
        <f t="shared" si="16"/>
        <v>0</v>
      </c>
    </row>
    <row r="33" spans="2:24" ht="15" customHeight="1" x14ac:dyDescent="0.25">
      <c r="B33" s="586">
        <v>2038</v>
      </c>
      <c r="C33" s="842">
        <f>'Travel Time Benefits'!AA34</f>
        <v>30907582.667938858</v>
      </c>
      <c r="D33" s="647">
        <f>'Safety Benefits'!N31</f>
        <v>11926049.824798062</v>
      </c>
      <c r="E33" s="647">
        <f>'Work Zone Impacts'!Z32</f>
        <v>0</v>
      </c>
      <c r="F33" s="843">
        <f>'Net M&amp;O Costs'!Q31</f>
        <v>27783.398156521784</v>
      </c>
      <c r="G33" s="844">
        <f>'Residual Value '!C31</f>
        <v>0</v>
      </c>
      <c r="H33" s="580">
        <f>'Capital Costs'!K32</f>
        <v>0</v>
      </c>
      <c r="J33" s="586">
        <v>2038</v>
      </c>
      <c r="K33" s="590">
        <f t="shared" si="5"/>
        <v>6976248.3120237319</v>
      </c>
      <c r="L33" s="456">
        <f t="shared" si="6"/>
        <v>2691866.454042125</v>
      </c>
      <c r="M33" s="456">
        <f t="shared" si="7"/>
        <v>0</v>
      </c>
      <c r="N33" s="456">
        <f t="shared" si="8"/>
        <v>6271.0787373473986</v>
      </c>
      <c r="O33" s="529">
        <f t="shared" si="9"/>
        <v>0</v>
      </c>
      <c r="P33" s="583">
        <f t="shared" si="10"/>
        <v>0</v>
      </c>
      <c r="R33" s="586">
        <v>2038</v>
      </c>
      <c r="S33" s="590">
        <f t="shared" si="11"/>
        <v>16130435.614805866</v>
      </c>
      <c r="T33" s="456">
        <f t="shared" si="12"/>
        <v>6224115.9687141813</v>
      </c>
      <c r="U33" s="456">
        <f t="shared" si="13"/>
        <v>0</v>
      </c>
      <c r="V33" s="456">
        <f t="shared" si="14"/>
        <v>14499.947146923771</v>
      </c>
      <c r="W33" s="529">
        <f t="shared" si="15"/>
        <v>0</v>
      </c>
      <c r="X33" s="583">
        <f t="shared" si="16"/>
        <v>0</v>
      </c>
    </row>
    <row r="34" spans="2:24" ht="15" customHeight="1" x14ac:dyDescent="0.25">
      <c r="B34" s="586">
        <v>2039</v>
      </c>
      <c r="C34" s="842">
        <f>'Travel Time Benefits'!AA35</f>
        <v>33785173.702668019</v>
      </c>
      <c r="D34" s="647">
        <f>'Safety Benefits'!N32</f>
        <v>12164570.821294025</v>
      </c>
      <c r="E34" s="647">
        <f>'Work Zone Impacts'!Z33</f>
        <v>4339526.653062732</v>
      </c>
      <c r="F34" s="843">
        <f>'Net M&amp;O Costs'!Q32</f>
        <v>6816065.9165565213</v>
      </c>
      <c r="G34" s="844">
        <f>'Residual Value '!C32</f>
        <v>0</v>
      </c>
      <c r="H34" s="580">
        <f>'Capital Costs'!K33</f>
        <v>0</v>
      </c>
      <c r="J34" s="586">
        <v>2039</v>
      </c>
      <c r="K34" s="590">
        <f t="shared" si="5"/>
        <v>7126877.0958544388</v>
      </c>
      <c r="L34" s="456">
        <f t="shared" si="6"/>
        <v>2566078.3019840815</v>
      </c>
      <c r="M34" s="456">
        <f t="shared" si="7"/>
        <v>915409.62265706284</v>
      </c>
      <c r="N34" s="456">
        <f t="shared" si="8"/>
        <v>1437827.8617731249</v>
      </c>
      <c r="O34" s="529">
        <f t="shared" si="9"/>
        <v>0</v>
      </c>
      <c r="P34" s="583">
        <f t="shared" si="10"/>
        <v>0</v>
      </c>
      <c r="R34" s="586">
        <v>2039</v>
      </c>
      <c r="S34" s="590">
        <f t="shared" si="11"/>
        <v>17118668.734405801</v>
      </c>
      <c r="T34" s="456">
        <f t="shared" si="12"/>
        <v>6163687.6583383158</v>
      </c>
      <c r="U34" s="456">
        <f t="shared" si="13"/>
        <v>2198802.3471976165</v>
      </c>
      <c r="V34" s="456">
        <f t="shared" si="14"/>
        <v>3453644.3566720728</v>
      </c>
      <c r="W34" s="529">
        <f t="shared" si="15"/>
        <v>0</v>
      </c>
      <c r="X34" s="583">
        <f t="shared" si="16"/>
        <v>0</v>
      </c>
    </row>
    <row r="35" spans="2:24" ht="15" customHeight="1" x14ac:dyDescent="0.25">
      <c r="B35" s="587">
        <v>2040</v>
      </c>
      <c r="C35" s="842">
        <f>'Travel Time Benefits'!AA36</f>
        <v>37111736.682054125</v>
      </c>
      <c r="D35" s="647">
        <f>'Safety Benefits'!N33</f>
        <v>12407862.237719905</v>
      </c>
      <c r="E35" s="647">
        <f>'Work Zone Impacts'!Z34</f>
        <v>0</v>
      </c>
      <c r="F35" s="843">
        <f>'Net M&amp;O Costs'!Q33</f>
        <v>27783.398156521784</v>
      </c>
      <c r="G35" s="844">
        <f>'Residual Value '!C33</f>
        <v>0</v>
      </c>
      <c r="H35" s="580">
        <f>'Capital Costs'!K34</f>
        <v>0</v>
      </c>
      <c r="J35" s="587">
        <v>2040</v>
      </c>
      <c r="K35" s="590">
        <f t="shared" si="5"/>
        <v>7316453.4472967293</v>
      </c>
      <c r="L35" s="456">
        <f t="shared" si="6"/>
        <v>2446168.1009567878</v>
      </c>
      <c r="M35" s="456">
        <f t="shared" si="7"/>
        <v>0</v>
      </c>
      <c r="N35" s="456">
        <f t="shared" si="8"/>
        <v>5477.4030372498892</v>
      </c>
      <c r="O35" s="529">
        <f t="shared" si="9"/>
        <v>0</v>
      </c>
      <c r="P35" s="583">
        <f t="shared" si="10"/>
        <v>0</v>
      </c>
      <c r="R35" s="587">
        <v>2040</v>
      </c>
      <c r="S35" s="590">
        <f t="shared" si="11"/>
        <v>18256515.288050916</v>
      </c>
      <c r="T35" s="456">
        <f t="shared" si="12"/>
        <v>6103846.030587459</v>
      </c>
      <c r="U35" s="456">
        <f t="shared" si="13"/>
        <v>0</v>
      </c>
      <c r="V35" s="456">
        <f t="shared" si="14"/>
        <v>13667.590863346</v>
      </c>
      <c r="W35" s="529">
        <f t="shared" si="15"/>
        <v>0</v>
      </c>
      <c r="X35" s="583">
        <f t="shared" si="16"/>
        <v>0</v>
      </c>
    </row>
    <row r="36" spans="2:24" ht="15" customHeight="1" thickBot="1" x14ac:dyDescent="0.3">
      <c r="B36" s="588">
        <v>2041</v>
      </c>
      <c r="C36" s="845">
        <f>'Travel Time Benefits'!AA37</f>
        <v>40870923.703277998</v>
      </c>
      <c r="D36" s="648">
        <f>'Safety Benefits'!N34</f>
        <v>12656019.482474305</v>
      </c>
      <c r="E36" s="648">
        <f>'Work Zone Impacts'!Z35</f>
        <v>0</v>
      </c>
      <c r="F36" s="846">
        <f>'Net M&amp;O Costs'!Q34</f>
        <v>27783.398156521784</v>
      </c>
      <c r="G36" s="847">
        <f>'Residual Value '!C34</f>
        <v>26822501.802666664</v>
      </c>
      <c r="H36" s="581">
        <f>'Capital Costs'!K35</f>
        <v>0</v>
      </c>
      <c r="J36" s="588">
        <v>2041</v>
      </c>
      <c r="K36" s="591">
        <f t="shared" si="5"/>
        <v>7530434.0769031774</v>
      </c>
      <c r="L36" s="460">
        <f t="shared" si="6"/>
        <v>2331861.1803513309</v>
      </c>
      <c r="M36" s="460">
        <f t="shared" si="7"/>
        <v>0</v>
      </c>
      <c r="N36" s="460">
        <f t="shared" si="8"/>
        <v>5119.0682591120458</v>
      </c>
      <c r="O36" s="531">
        <f t="shared" si="9"/>
        <v>4942023.8962301211</v>
      </c>
      <c r="P36" s="584">
        <f t="shared" si="10"/>
        <v>0</v>
      </c>
      <c r="R36" s="588">
        <v>2041</v>
      </c>
      <c r="S36" s="591">
        <f t="shared" si="11"/>
        <v>19520180.781553946</v>
      </c>
      <c r="T36" s="460">
        <f t="shared" si="12"/>
        <v>6044585.3895137953</v>
      </c>
      <c r="U36" s="460">
        <f t="shared" si="13"/>
        <v>0</v>
      </c>
      <c r="V36" s="460">
        <f t="shared" si="14"/>
        <v>13269.505692568931</v>
      </c>
      <c r="W36" s="531">
        <f t="shared" si="15"/>
        <v>12810576.242484504</v>
      </c>
      <c r="X36" s="584">
        <f t="shared" si="16"/>
        <v>0</v>
      </c>
    </row>
    <row r="37" spans="2:24" ht="15" customHeight="1" thickBot="1" x14ac:dyDescent="0.3">
      <c r="B37" s="461"/>
      <c r="C37" s="454"/>
      <c r="D37" s="454"/>
      <c r="E37" s="454"/>
      <c r="F37" s="454"/>
      <c r="G37" s="454"/>
      <c r="H37" s="454"/>
    </row>
    <row r="38" spans="2:24" ht="15" customHeight="1" thickBot="1" x14ac:dyDescent="0.3">
      <c r="B38" s="461"/>
      <c r="C38" s="454"/>
      <c r="D38" s="454"/>
      <c r="E38" s="454"/>
      <c r="G38" s="477" t="s">
        <v>356</v>
      </c>
      <c r="H38" s="462">
        <f>SUM(C8:G36)</f>
        <v>563926245.55020308</v>
      </c>
      <c r="I38" s="463"/>
      <c r="O38" s="467" t="s">
        <v>357</v>
      </c>
      <c r="P38" s="464">
        <f>SUM(K8:O36)</f>
        <v>165769644.37568668</v>
      </c>
      <c r="W38" s="467" t="s">
        <v>358</v>
      </c>
      <c r="X38" s="464">
        <f>SUM(S8:W36)</f>
        <v>325346873.95242226</v>
      </c>
    </row>
    <row r="39" spans="2:24" ht="15" customHeight="1" thickBot="1" x14ac:dyDescent="0.3">
      <c r="B39" s="461"/>
      <c r="C39" s="454"/>
      <c r="D39" s="454"/>
      <c r="E39" s="454"/>
      <c r="G39" s="477" t="s">
        <v>359</v>
      </c>
      <c r="H39" s="465">
        <f>SUM(H8:H36)</f>
        <v>187802518.77559999</v>
      </c>
      <c r="I39" s="463"/>
      <c r="O39" s="467" t="s">
        <v>360</v>
      </c>
      <c r="P39" s="465">
        <f>SUM(P8:P36)</f>
        <v>145607646.47285786</v>
      </c>
      <c r="W39" s="467" t="s">
        <v>361</v>
      </c>
      <c r="X39" s="465">
        <f>SUM(X8:X36)</f>
        <v>167921200.22949663</v>
      </c>
    </row>
    <row r="40" spans="2:24" ht="15" customHeight="1" thickBot="1" x14ac:dyDescent="0.3">
      <c r="B40" s="461"/>
    </row>
    <row r="41" spans="2:24" ht="15" customHeight="1" thickBot="1" x14ac:dyDescent="0.3">
      <c r="G41" s="467" t="s">
        <v>362</v>
      </c>
      <c r="H41" s="468">
        <f>H38/H39</f>
        <v>3.0027618864048513</v>
      </c>
      <c r="O41" s="467" t="s">
        <v>363</v>
      </c>
      <c r="P41" s="468">
        <f>P38/P39</f>
        <v>1.1384679884005071</v>
      </c>
      <c r="W41" s="467" t="s">
        <v>364</v>
      </c>
      <c r="X41" s="468">
        <f>X38/X39</f>
        <v>1.9374973112851335</v>
      </c>
    </row>
    <row r="42" spans="2:24" ht="15" customHeight="1" thickBot="1" x14ac:dyDescent="0.3"/>
    <row r="43" spans="2:24" ht="15" customHeight="1" thickBot="1" x14ac:dyDescent="0.3">
      <c r="B43" s="461"/>
      <c r="G43" s="467" t="s">
        <v>365</v>
      </c>
      <c r="H43" s="469">
        <f>H38-H39</f>
        <v>376123726.77460313</v>
      </c>
      <c r="O43" s="467" t="s">
        <v>366</v>
      </c>
      <c r="P43" s="469">
        <f>P38-P39</f>
        <v>20161997.902828813</v>
      </c>
      <c r="W43" s="467" t="s">
        <v>367</v>
      </c>
      <c r="X43" s="469">
        <f>X38-X39</f>
        <v>157425673.72292563</v>
      </c>
    </row>
    <row r="44" spans="2:24" ht="15" customHeight="1" x14ac:dyDescent="0.25">
      <c r="C44" s="459"/>
      <c r="D44" s="459"/>
      <c r="E44" s="459"/>
      <c r="F44" s="459"/>
      <c r="G44" s="459"/>
      <c r="K44" s="459"/>
      <c r="L44" s="459"/>
      <c r="M44" s="459"/>
      <c r="N44" s="459"/>
      <c r="O44" s="459"/>
      <c r="S44" s="459"/>
      <c r="T44" s="459"/>
      <c r="U44" s="459"/>
      <c r="V44" s="459"/>
      <c r="W44" s="459"/>
    </row>
    <row r="45" spans="2:24" ht="15" customHeight="1" x14ac:dyDescent="0.25">
      <c r="E45" s="459"/>
    </row>
    <row r="46" spans="2:24" ht="15" customHeight="1" x14ac:dyDescent="0.25">
      <c r="C46" s="459"/>
      <c r="D46" s="459"/>
      <c r="E46" s="459"/>
      <c r="K46" s="459"/>
      <c r="L46" s="459"/>
      <c r="M46" s="459"/>
      <c r="S46" s="459"/>
      <c r="T46" s="459"/>
      <c r="U46" s="459"/>
    </row>
  </sheetData>
  <mergeCells count="27">
    <mergeCell ref="E4:E7"/>
    <mergeCell ref="S3:W3"/>
    <mergeCell ref="X3:X7"/>
    <mergeCell ref="B2:H2"/>
    <mergeCell ref="J2:P2"/>
    <mergeCell ref="R2:X2"/>
    <mergeCell ref="B3:B7"/>
    <mergeCell ref="C3:G3"/>
    <mergeCell ref="H3:H7"/>
    <mergeCell ref="J3:J7"/>
    <mergeCell ref="K3:O3"/>
    <mergeCell ref="P3:P7"/>
    <mergeCell ref="R3:R7"/>
    <mergeCell ref="C4:C7"/>
    <mergeCell ref="D4:D7"/>
    <mergeCell ref="W4:W7"/>
    <mergeCell ref="V4:V7"/>
    <mergeCell ref="G4:G7"/>
    <mergeCell ref="K4:K7"/>
    <mergeCell ref="L4:L7"/>
    <mergeCell ref="F4:F7"/>
    <mergeCell ref="N4:N7"/>
    <mergeCell ref="M4:M7"/>
    <mergeCell ref="U4:U7"/>
    <mergeCell ref="O4:O7"/>
    <mergeCell ref="S4:S7"/>
    <mergeCell ref="T4:T7"/>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2:T45"/>
  <sheetViews>
    <sheetView zoomScaleNormal="100" workbookViewId="0">
      <selection activeCell="G7" sqref="G7"/>
    </sheetView>
  </sheetViews>
  <sheetFormatPr defaultColWidth="9.140625" defaultRowHeight="15" customHeight="1" x14ac:dyDescent="0.25"/>
  <cols>
    <col min="1" max="1" width="3.7109375" style="423" customWidth="1"/>
    <col min="2" max="2" width="30.85546875" style="423" customWidth="1"/>
    <col min="3" max="11" width="15.7109375" style="423" customWidth="1"/>
    <col min="12" max="12" width="7.7109375" style="423" customWidth="1"/>
    <col min="13" max="13" width="2.7109375" style="423" customWidth="1"/>
    <col min="14" max="15" width="7.7109375" style="423" customWidth="1"/>
    <col min="16" max="16" width="2.7109375" style="423" customWidth="1"/>
    <col min="17" max="18" width="7.7109375" style="423" customWidth="1"/>
    <col min="19" max="19" width="2.7109375" style="423" customWidth="1"/>
    <col min="20" max="20" width="7.7109375" style="423" customWidth="1"/>
    <col min="21" max="16384" width="9.140625" style="423"/>
  </cols>
  <sheetData>
    <row r="2" spans="2:20" ht="15" customHeight="1" thickBot="1" x14ac:dyDescent="0.35">
      <c r="B2" s="861" t="s">
        <v>339</v>
      </c>
      <c r="C2" s="861"/>
      <c r="D2" s="478"/>
      <c r="E2" s="478"/>
    </row>
    <row r="3" spans="2:20" ht="15" customHeight="1" x14ac:dyDescent="0.25">
      <c r="B3" s="480" t="s">
        <v>385</v>
      </c>
      <c r="C3" s="676">
        <f>SUM('Capital Costs'!H7:I35)</f>
        <v>160000000</v>
      </c>
      <c r="D3" s="470"/>
      <c r="E3" s="470"/>
    </row>
    <row r="4" spans="2:20" ht="15" customHeight="1" thickBot="1" x14ac:dyDescent="0.3">
      <c r="B4" s="481" t="s">
        <v>384</v>
      </c>
      <c r="C4" s="677">
        <v>76900</v>
      </c>
      <c r="D4" s="470"/>
      <c r="E4" s="470"/>
    </row>
    <row r="5" spans="2:20" ht="15" customHeight="1" x14ac:dyDescent="0.25">
      <c r="B5" s="1119" t="s">
        <v>338</v>
      </c>
      <c r="C5" s="1121">
        <f>C3/C4</f>
        <v>2080.6241872561768</v>
      </c>
      <c r="D5" s="470"/>
      <c r="E5" s="470"/>
    </row>
    <row r="6" spans="2:20" ht="15" customHeight="1" thickBot="1" x14ac:dyDescent="0.3">
      <c r="B6" s="1120"/>
      <c r="C6" s="1122"/>
      <c r="D6" s="470"/>
      <c r="E6" s="470"/>
    </row>
    <row r="7" spans="2:20" ht="15" customHeight="1" x14ac:dyDescent="0.3">
      <c r="B7" s="1099" t="s">
        <v>386</v>
      </c>
      <c r="C7" s="1099"/>
      <c r="D7" s="1099"/>
      <c r="E7" s="1099"/>
    </row>
    <row r="8" spans="2:20" ht="15" customHeight="1" x14ac:dyDescent="0.25">
      <c r="B8" s="1100" t="s">
        <v>387</v>
      </c>
      <c r="C8" s="1100"/>
      <c r="D8" s="1100"/>
      <c r="E8" s="1100"/>
    </row>
    <row r="9" spans="2:20" ht="15" customHeight="1" x14ac:dyDescent="0.3">
      <c r="B9" s="470"/>
      <c r="C9" s="470"/>
      <c r="D9" s="470"/>
      <c r="E9" s="470"/>
    </row>
    <row r="10" spans="2:20" ht="15" customHeight="1" x14ac:dyDescent="0.3">
      <c r="B10" s="470"/>
      <c r="C10" s="470"/>
      <c r="D10" s="470"/>
      <c r="E10" s="470"/>
    </row>
    <row r="11" spans="2:20" ht="15" customHeight="1" thickBot="1" x14ac:dyDescent="0.25">
      <c r="B11" s="902" t="s">
        <v>389</v>
      </c>
      <c r="C11" s="902"/>
      <c r="D11" s="902"/>
      <c r="E11" s="902"/>
      <c r="F11" s="902"/>
      <c r="G11" s="902"/>
      <c r="H11" s="902"/>
      <c r="I11" s="902"/>
      <c r="J11" s="902"/>
      <c r="K11" s="902"/>
      <c r="L11" s="902"/>
      <c r="M11" s="902"/>
      <c r="N11" s="902"/>
      <c r="O11" s="902"/>
      <c r="P11" s="902"/>
      <c r="Q11" s="902"/>
      <c r="R11" s="902"/>
      <c r="S11" s="902"/>
      <c r="T11" s="902"/>
    </row>
    <row r="12" spans="2:20" ht="15" customHeight="1" x14ac:dyDescent="0.3">
      <c r="B12" s="965" t="s">
        <v>314</v>
      </c>
      <c r="C12" s="967"/>
      <c r="D12" s="967"/>
      <c r="E12" s="967"/>
      <c r="F12" s="967"/>
      <c r="G12" s="967"/>
      <c r="H12" s="967"/>
      <c r="I12" s="967"/>
      <c r="J12" s="967"/>
      <c r="K12" s="967"/>
      <c r="L12" s="968" t="s">
        <v>315</v>
      </c>
      <c r="M12" s="1114"/>
      <c r="N12" s="1114"/>
      <c r="O12" s="1114"/>
      <c r="P12" s="1114"/>
      <c r="Q12" s="1114"/>
      <c r="R12" s="1114"/>
      <c r="S12" s="1114"/>
      <c r="T12" s="1115"/>
    </row>
    <row r="13" spans="2:20" ht="15" customHeight="1" x14ac:dyDescent="0.25">
      <c r="B13" s="863" t="s">
        <v>316</v>
      </c>
      <c r="C13" s="920" t="s">
        <v>317</v>
      </c>
      <c r="D13" s="920" t="s">
        <v>318</v>
      </c>
      <c r="E13" s="920" t="s">
        <v>319</v>
      </c>
      <c r="F13" s="920" t="s">
        <v>320</v>
      </c>
      <c r="G13" s="920" t="s">
        <v>321</v>
      </c>
      <c r="H13" s="920" t="s">
        <v>322</v>
      </c>
      <c r="I13" s="920" t="s">
        <v>323</v>
      </c>
      <c r="J13" s="920" t="s">
        <v>324</v>
      </c>
      <c r="K13" s="920" t="s">
        <v>325</v>
      </c>
      <c r="L13" s="1108" t="s">
        <v>326</v>
      </c>
      <c r="M13" s="1103"/>
      <c r="N13" s="1103"/>
      <c r="O13" s="908" t="s">
        <v>327</v>
      </c>
      <c r="P13" s="908"/>
      <c r="Q13" s="908"/>
      <c r="R13" s="1103" t="s">
        <v>328</v>
      </c>
      <c r="S13" s="1103"/>
      <c r="T13" s="1104"/>
    </row>
    <row r="14" spans="2:20" ht="15" customHeight="1" x14ac:dyDescent="0.25">
      <c r="B14" s="923"/>
      <c r="C14" s="970"/>
      <c r="D14" s="970"/>
      <c r="E14" s="970"/>
      <c r="F14" s="970"/>
      <c r="G14" s="970"/>
      <c r="H14" s="970"/>
      <c r="I14" s="970"/>
      <c r="J14" s="970"/>
      <c r="K14" s="970"/>
      <c r="L14" s="1058"/>
      <c r="M14" s="1059"/>
      <c r="N14" s="1059"/>
      <c r="O14" s="908"/>
      <c r="P14" s="908"/>
      <c r="Q14" s="908"/>
      <c r="R14" s="1059"/>
      <c r="S14" s="1059"/>
      <c r="T14" s="1105"/>
    </row>
    <row r="15" spans="2:20" s="472" customFormat="1" ht="15" customHeight="1" thickBot="1" x14ac:dyDescent="0.3">
      <c r="B15" s="930"/>
      <c r="C15" s="921"/>
      <c r="D15" s="921"/>
      <c r="E15" s="921"/>
      <c r="F15" s="921"/>
      <c r="G15" s="921"/>
      <c r="H15" s="921"/>
      <c r="I15" s="921"/>
      <c r="J15" s="921"/>
      <c r="K15" s="921"/>
      <c r="L15" s="1109"/>
      <c r="M15" s="1106"/>
      <c r="N15" s="1106"/>
      <c r="O15" s="928"/>
      <c r="P15" s="928"/>
      <c r="Q15" s="928"/>
      <c r="R15" s="1106"/>
      <c r="S15" s="1106"/>
      <c r="T15" s="1107"/>
    </row>
    <row r="16" spans="2:20" ht="15" customHeight="1" x14ac:dyDescent="0.25">
      <c r="B16" s="409" t="s">
        <v>329</v>
      </c>
      <c r="C16" s="410" t="s">
        <v>330</v>
      </c>
      <c r="D16" s="410" t="s">
        <v>331</v>
      </c>
      <c r="E16" s="410" t="s">
        <v>332</v>
      </c>
      <c r="F16" s="410">
        <v>5.8</v>
      </c>
      <c r="G16" s="411">
        <v>160.30000000000001</v>
      </c>
      <c r="H16" s="412">
        <v>42000</v>
      </c>
      <c r="I16" s="410" t="s">
        <v>333</v>
      </c>
      <c r="J16" s="410" t="s">
        <v>333</v>
      </c>
      <c r="K16" s="410" t="s">
        <v>333</v>
      </c>
      <c r="L16" s="483">
        <v>3562</v>
      </c>
      <c r="M16" s="482" t="s">
        <v>392</v>
      </c>
      <c r="N16" s="486">
        <v>5937</v>
      </c>
      <c r="O16" s="489">
        <v>162</v>
      </c>
      <c r="P16" s="482" t="s">
        <v>392</v>
      </c>
      <c r="Q16" s="492">
        <v>271</v>
      </c>
      <c r="R16" s="489">
        <v>520</v>
      </c>
      <c r="S16" s="482" t="s">
        <v>392</v>
      </c>
      <c r="T16" s="495">
        <v>866</v>
      </c>
    </row>
    <row r="17" spans="2:20" ht="15" customHeight="1" x14ac:dyDescent="0.25">
      <c r="B17" s="413" t="s">
        <v>329</v>
      </c>
      <c r="C17" s="414" t="s">
        <v>330</v>
      </c>
      <c r="D17" s="414" t="s">
        <v>334</v>
      </c>
      <c r="E17" s="414" t="s">
        <v>332</v>
      </c>
      <c r="F17" s="414">
        <v>5.8</v>
      </c>
      <c r="G17" s="415">
        <v>160.30000000000001</v>
      </c>
      <c r="H17" s="416">
        <v>53040</v>
      </c>
      <c r="I17" s="414" t="s">
        <v>333</v>
      </c>
      <c r="J17" s="414" t="s">
        <v>333</v>
      </c>
      <c r="K17" s="414" t="s">
        <v>333</v>
      </c>
      <c r="L17" s="484">
        <v>4180</v>
      </c>
      <c r="M17" s="421" t="s">
        <v>392</v>
      </c>
      <c r="N17" s="487">
        <v>6967</v>
      </c>
      <c r="O17" s="490">
        <v>191</v>
      </c>
      <c r="P17" s="421" t="s">
        <v>392</v>
      </c>
      <c r="Q17" s="493">
        <v>318</v>
      </c>
      <c r="R17" s="490">
        <v>610</v>
      </c>
      <c r="S17" s="421" t="s">
        <v>392</v>
      </c>
      <c r="T17" s="496">
        <v>1017</v>
      </c>
    </row>
    <row r="18" spans="2:20" ht="15" customHeight="1" thickBot="1" x14ac:dyDescent="0.3">
      <c r="B18" s="413" t="s">
        <v>329</v>
      </c>
      <c r="C18" s="414" t="s">
        <v>330</v>
      </c>
      <c r="D18" s="414" t="s">
        <v>334</v>
      </c>
      <c r="E18" s="414" t="s">
        <v>332</v>
      </c>
      <c r="F18" s="414">
        <v>5.8</v>
      </c>
      <c r="G18" s="415">
        <v>160.30000000000001</v>
      </c>
      <c r="H18" s="416">
        <v>60996</v>
      </c>
      <c r="I18" s="414" t="s">
        <v>333</v>
      </c>
      <c r="J18" s="414" t="s">
        <v>333</v>
      </c>
      <c r="K18" s="414" t="s">
        <v>333</v>
      </c>
      <c r="L18" s="484">
        <v>4626</v>
      </c>
      <c r="M18" s="421" t="s">
        <v>392</v>
      </c>
      <c r="N18" s="487">
        <v>7710</v>
      </c>
      <c r="O18" s="490">
        <v>211</v>
      </c>
      <c r="P18" s="421" t="s">
        <v>392</v>
      </c>
      <c r="Q18" s="493">
        <v>352</v>
      </c>
      <c r="R18" s="490">
        <v>675</v>
      </c>
      <c r="S18" s="421" t="s">
        <v>392</v>
      </c>
      <c r="T18" s="496">
        <v>1125</v>
      </c>
    </row>
    <row r="19" spans="2:20" ht="15" customHeight="1" thickBot="1" x14ac:dyDescent="0.3">
      <c r="B19" s="417" t="s">
        <v>329</v>
      </c>
      <c r="C19" s="418" t="s">
        <v>330</v>
      </c>
      <c r="D19" s="418" t="s">
        <v>335</v>
      </c>
      <c r="E19" s="418" t="s">
        <v>332</v>
      </c>
      <c r="F19" s="418">
        <v>5.8</v>
      </c>
      <c r="G19" s="419">
        <v>160.30000000000001</v>
      </c>
      <c r="H19" s="420">
        <v>52012</v>
      </c>
      <c r="I19" s="418" t="s">
        <v>333</v>
      </c>
      <c r="J19" s="418" t="s">
        <v>333</v>
      </c>
      <c r="K19" s="418" t="s">
        <v>333</v>
      </c>
      <c r="L19" s="485">
        <v>4122.666666666667</v>
      </c>
      <c r="M19" s="422" t="s">
        <v>392</v>
      </c>
      <c r="N19" s="488">
        <v>6871.333333333333</v>
      </c>
      <c r="O19" s="491">
        <v>188</v>
      </c>
      <c r="P19" s="422" t="s">
        <v>392</v>
      </c>
      <c r="Q19" s="494">
        <v>313.66666666666669</v>
      </c>
      <c r="R19" s="491">
        <v>601.66666666666663</v>
      </c>
      <c r="S19" s="422" t="s">
        <v>392</v>
      </c>
      <c r="T19" s="494">
        <v>1002.6666666666666</v>
      </c>
    </row>
    <row r="21" spans="2:20" ht="15" customHeight="1" thickBot="1" x14ac:dyDescent="0.25">
      <c r="B21" s="902" t="s">
        <v>390</v>
      </c>
      <c r="C21" s="902"/>
      <c r="D21" s="902"/>
      <c r="E21" s="902"/>
      <c r="F21" s="902"/>
      <c r="G21" s="902"/>
      <c r="H21" s="902"/>
      <c r="I21" s="902"/>
      <c r="J21" s="902"/>
      <c r="K21" s="902"/>
      <c r="L21" s="902"/>
      <c r="M21" s="902"/>
      <c r="N21" s="902"/>
      <c r="O21" s="902"/>
      <c r="P21" s="902"/>
      <c r="Q21" s="902"/>
      <c r="R21" s="902"/>
      <c r="S21" s="902"/>
      <c r="T21" s="902"/>
    </row>
    <row r="22" spans="2:20" ht="15" customHeight="1" x14ac:dyDescent="0.3">
      <c r="B22" s="965" t="s">
        <v>314</v>
      </c>
      <c r="C22" s="967"/>
      <c r="D22" s="967"/>
      <c r="E22" s="967"/>
      <c r="F22" s="967"/>
      <c r="G22" s="967"/>
      <c r="H22" s="967"/>
      <c r="I22" s="967"/>
      <c r="J22" s="967"/>
      <c r="K22" s="967"/>
      <c r="L22" s="968" t="s">
        <v>336</v>
      </c>
      <c r="M22" s="1114"/>
      <c r="N22" s="1114"/>
      <c r="O22" s="1114"/>
      <c r="P22" s="1114"/>
      <c r="Q22" s="1114"/>
      <c r="R22" s="1114"/>
      <c r="S22" s="1114"/>
      <c r="T22" s="1115"/>
    </row>
    <row r="23" spans="2:20" ht="15" customHeight="1" x14ac:dyDescent="0.25">
      <c r="B23" s="863" t="s">
        <v>316</v>
      </c>
      <c r="C23" s="920" t="s">
        <v>317</v>
      </c>
      <c r="D23" s="920" t="s">
        <v>318</v>
      </c>
      <c r="E23" s="920" t="s">
        <v>319</v>
      </c>
      <c r="F23" s="920" t="s">
        <v>320</v>
      </c>
      <c r="G23" s="920" t="s">
        <v>321</v>
      </c>
      <c r="H23" s="920" t="s">
        <v>322</v>
      </c>
      <c r="I23" s="920" t="s">
        <v>323</v>
      </c>
      <c r="J23" s="920" t="s">
        <v>324</v>
      </c>
      <c r="K23" s="920" t="s">
        <v>325</v>
      </c>
      <c r="L23" s="1108" t="s">
        <v>326</v>
      </c>
      <c r="M23" s="1103"/>
      <c r="N23" s="1103"/>
      <c r="O23" s="908" t="s">
        <v>327</v>
      </c>
      <c r="P23" s="908"/>
      <c r="Q23" s="908"/>
      <c r="R23" s="1103" t="s">
        <v>328</v>
      </c>
      <c r="S23" s="1103"/>
      <c r="T23" s="1104"/>
    </row>
    <row r="24" spans="2:20" ht="15" customHeight="1" x14ac:dyDescent="0.25">
      <c r="B24" s="923"/>
      <c r="C24" s="970"/>
      <c r="D24" s="970"/>
      <c r="E24" s="970"/>
      <c r="F24" s="970"/>
      <c r="G24" s="970"/>
      <c r="H24" s="970"/>
      <c r="I24" s="970"/>
      <c r="J24" s="970"/>
      <c r="K24" s="970"/>
      <c r="L24" s="1058"/>
      <c r="M24" s="1059"/>
      <c r="N24" s="1059"/>
      <c r="O24" s="908"/>
      <c r="P24" s="908"/>
      <c r="Q24" s="908"/>
      <c r="R24" s="1059"/>
      <c r="S24" s="1059"/>
      <c r="T24" s="1105"/>
    </row>
    <row r="25" spans="2:20" s="472" customFormat="1" ht="15" customHeight="1" thickBot="1" x14ac:dyDescent="0.3">
      <c r="B25" s="930"/>
      <c r="C25" s="921"/>
      <c r="D25" s="921"/>
      <c r="E25" s="921"/>
      <c r="F25" s="921"/>
      <c r="G25" s="921"/>
      <c r="H25" s="921"/>
      <c r="I25" s="921"/>
      <c r="J25" s="921"/>
      <c r="K25" s="921"/>
      <c r="L25" s="1109"/>
      <c r="M25" s="1106"/>
      <c r="N25" s="1106"/>
      <c r="O25" s="928"/>
      <c r="P25" s="928"/>
      <c r="Q25" s="928"/>
      <c r="R25" s="1106"/>
      <c r="S25" s="1106"/>
      <c r="T25" s="1107"/>
    </row>
    <row r="26" spans="2:20" ht="15" customHeight="1" x14ac:dyDescent="0.25">
      <c r="B26" s="409" t="s">
        <v>329</v>
      </c>
      <c r="C26" s="410" t="s">
        <v>330</v>
      </c>
      <c r="D26" s="410" t="s">
        <v>331</v>
      </c>
      <c r="E26" s="410" t="s">
        <v>332</v>
      </c>
      <c r="F26" s="410">
        <v>5.8</v>
      </c>
      <c r="G26" s="411">
        <v>160.30000000000001</v>
      </c>
      <c r="H26" s="412">
        <v>42000</v>
      </c>
      <c r="I26" s="410" t="s">
        <v>333</v>
      </c>
      <c r="J26" s="410" t="s">
        <v>333</v>
      </c>
      <c r="K26" s="410" t="s">
        <v>333</v>
      </c>
      <c r="L26" s="483">
        <v>2080</v>
      </c>
      <c r="M26" s="482" t="s">
        <v>392</v>
      </c>
      <c r="N26" s="486">
        <v>3467</v>
      </c>
      <c r="O26" s="489">
        <v>94</v>
      </c>
      <c r="P26" s="482" t="s">
        <v>392</v>
      </c>
      <c r="Q26" s="492">
        <v>156</v>
      </c>
      <c r="R26" s="489">
        <v>273</v>
      </c>
      <c r="S26" s="482" t="s">
        <v>392</v>
      </c>
      <c r="T26" s="495">
        <v>455</v>
      </c>
    </row>
    <row r="27" spans="2:20" ht="15" customHeight="1" x14ac:dyDescent="0.25">
      <c r="B27" s="413" t="s">
        <v>329</v>
      </c>
      <c r="C27" s="414" t="s">
        <v>330</v>
      </c>
      <c r="D27" s="414" t="s">
        <v>334</v>
      </c>
      <c r="E27" s="414" t="s">
        <v>332</v>
      </c>
      <c r="F27" s="414">
        <v>5.8</v>
      </c>
      <c r="G27" s="415">
        <v>160.30000000000001</v>
      </c>
      <c r="H27" s="416">
        <v>53040</v>
      </c>
      <c r="I27" s="414" t="s">
        <v>333</v>
      </c>
      <c r="J27" s="414" t="s">
        <v>333</v>
      </c>
      <c r="K27" s="414" t="s">
        <v>333</v>
      </c>
      <c r="L27" s="484">
        <v>2441</v>
      </c>
      <c r="M27" s="421" t="s">
        <v>392</v>
      </c>
      <c r="N27" s="487">
        <v>4069</v>
      </c>
      <c r="O27" s="490">
        <v>110</v>
      </c>
      <c r="P27" s="421" t="s">
        <v>392</v>
      </c>
      <c r="Q27" s="493">
        <v>183</v>
      </c>
      <c r="R27" s="490">
        <v>321</v>
      </c>
      <c r="S27" s="421" t="s">
        <v>392</v>
      </c>
      <c r="T27" s="496">
        <v>534</v>
      </c>
    </row>
    <row r="28" spans="2:20" ht="15" customHeight="1" thickBot="1" x14ac:dyDescent="0.3">
      <c r="B28" s="413" t="s">
        <v>329</v>
      </c>
      <c r="C28" s="414" t="s">
        <v>330</v>
      </c>
      <c r="D28" s="414" t="s">
        <v>334</v>
      </c>
      <c r="E28" s="414" t="s">
        <v>332</v>
      </c>
      <c r="F28" s="414">
        <v>5.8</v>
      </c>
      <c r="G28" s="415">
        <v>160.30000000000001</v>
      </c>
      <c r="H28" s="416">
        <v>60996</v>
      </c>
      <c r="I28" s="414" t="s">
        <v>333</v>
      </c>
      <c r="J28" s="414" t="s">
        <v>333</v>
      </c>
      <c r="K28" s="414" t="s">
        <v>333</v>
      </c>
      <c r="L28" s="484">
        <v>2702</v>
      </c>
      <c r="M28" s="421" t="s">
        <v>392</v>
      </c>
      <c r="N28" s="487">
        <v>4503</v>
      </c>
      <c r="O28" s="490">
        <v>122</v>
      </c>
      <c r="P28" s="421" t="s">
        <v>392</v>
      </c>
      <c r="Q28" s="493">
        <v>203</v>
      </c>
      <c r="R28" s="490">
        <v>355</v>
      </c>
      <c r="S28" s="421" t="s">
        <v>392</v>
      </c>
      <c r="T28" s="496">
        <v>591</v>
      </c>
    </row>
    <row r="29" spans="2:20" ht="15" customHeight="1" thickBot="1" x14ac:dyDescent="0.3">
      <c r="B29" s="417" t="s">
        <v>329</v>
      </c>
      <c r="C29" s="418" t="s">
        <v>330</v>
      </c>
      <c r="D29" s="418" t="s">
        <v>335</v>
      </c>
      <c r="E29" s="418" t="s">
        <v>332</v>
      </c>
      <c r="F29" s="418">
        <v>5.8</v>
      </c>
      <c r="G29" s="419">
        <v>160.30000000000001</v>
      </c>
      <c r="H29" s="420">
        <v>52012</v>
      </c>
      <c r="I29" s="418" t="s">
        <v>333</v>
      </c>
      <c r="J29" s="418" t="s">
        <v>333</v>
      </c>
      <c r="K29" s="418" t="s">
        <v>333</v>
      </c>
      <c r="L29" s="485">
        <v>2407.6666666666665</v>
      </c>
      <c r="M29" s="422" t="s">
        <v>392</v>
      </c>
      <c r="N29" s="488">
        <v>4013</v>
      </c>
      <c r="O29" s="491">
        <v>108.66666666666667</v>
      </c>
      <c r="P29" s="422" t="s">
        <v>392</v>
      </c>
      <c r="Q29" s="494">
        <v>180.66666666666666</v>
      </c>
      <c r="R29" s="491">
        <v>316.33333333333331</v>
      </c>
      <c r="S29" s="422" t="s">
        <v>392</v>
      </c>
      <c r="T29" s="494">
        <v>526.66666666666663</v>
      </c>
    </row>
    <row r="31" spans="2:20" ht="15" customHeight="1" thickBot="1" x14ac:dyDescent="0.25">
      <c r="B31" s="902" t="s">
        <v>390</v>
      </c>
      <c r="C31" s="902"/>
      <c r="D31" s="902"/>
      <c r="E31" s="902"/>
      <c r="F31" s="902"/>
      <c r="G31" s="902"/>
      <c r="H31" s="902"/>
      <c r="I31" s="902"/>
      <c r="J31" s="902"/>
      <c r="K31" s="902"/>
      <c r="L31" s="902"/>
      <c r="M31" s="902"/>
      <c r="N31" s="902"/>
      <c r="O31" s="902"/>
      <c r="P31" s="902"/>
      <c r="Q31" s="902"/>
      <c r="R31" s="902"/>
      <c r="S31" s="902"/>
      <c r="T31" s="902"/>
    </row>
    <row r="32" spans="2:20" ht="15" customHeight="1" x14ac:dyDescent="0.3">
      <c r="B32" s="965" t="s">
        <v>314</v>
      </c>
      <c r="C32" s="967"/>
      <c r="D32" s="967"/>
      <c r="E32" s="967"/>
      <c r="F32" s="967"/>
      <c r="G32" s="967"/>
      <c r="H32" s="967"/>
      <c r="I32" s="967"/>
      <c r="J32" s="967"/>
      <c r="K32" s="967"/>
      <c r="L32" s="968" t="s">
        <v>337</v>
      </c>
      <c r="M32" s="1114"/>
      <c r="N32" s="1114"/>
      <c r="O32" s="1114"/>
      <c r="P32" s="1114"/>
      <c r="Q32" s="1114"/>
      <c r="R32" s="1114"/>
      <c r="S32" s="1114"/>
      <c r="T32" s="1115"/>
    </row>
    <row r="33" spans="2:20" ht="15" customHeight="1" x14ac:dyDescent="0.25">
      <c r="B33" s="863" t="s">
        <v>316</v>
      </c>
      <c r="C33" s="920" t="s">
        <v>317</v>
      </c>
      <c r="D33" s="920" t="s">
        <v>318</v>
      </c>
      <c r="E33" s="920" t="s">
        <v>319</v>
      </c>
      <c r="F33" s="920" t="s">
        <v>320</v>
      </c>
      <c r="G33" s="920" t="s">
        <v>321</v>
      </c>
      <c r="H33" s="920" t="s">
        <v>322</v>
      </c>
      <c r="I33" s="920" t="s">
        <v>323</v>
      </c>
      <c r="J33" s="920" t="s">
        <v>324</v>
      </c>
      <c r="K33" s="920" t="s">
        <v>325</v>
      </c>
      <c r="L33" s="1108" t="s">
        <v>326</v>
      </c>
      <c r="M33" s="1103"/>
      <c r="N33" s="1103"/>
      <c r="O33" s="908" t="s">
        <v>327</v>
      </c>
      <c r="P33" s="908"/>
      <c r="Q33" s="908"/>
      <c r="R33" s="1103" t="s">
        <v>328</v>
      </c>
      <c r="S33" s="1103"/>
      <c r="T33" s="1104"/>
    </row>
    <row r="34" spans="2:20" ht="15" customHeight="1" x14ac:dyDescent="0.25">
      <c r="B34" s="923"/>
      <c r="C34" s="970"/>
      <c r="D34" s="970"/>
      <c r="E34" s="970"/>
      <c r="F34" s="970"/>
      <c r="G34" s="970"/>
      <c r="H34" s="970"/>
      <c r="I34" s="970"/>
      <c r="J34" s="970"/>
      <c r="K34" s="970"/>
      <c r="L34" s="1058"/>
      <c r="M34" s="1059"/>
      <c r="N34" s="1059"/>
      <c r="O34" s="908"/>
      <c r="P34" s="908"/>
      <c r="Q34" s="908"/>
      <c r="R34" s="1059"/>
      <c r="S34" s="1059"/>
      <c r="T34" s="1105"/>
    </row>
    <row r="35" spans="2:20" s="472" customFormat="1" ht="15" customHeight="1" thickBot="1" x14ac:dyDescent="0.3">
      <c r="B35" s="930"/>
      <c r="C35" s="921"/>
      <c r="D35" s="921"/>
      <c r="E35" s="921"/>
      <c r="F35" s="921"/>
      <c r="G35" s="921"/>
      <c r="H35" s="921"/>
      <c r="I35" s="921"/>
      <c r="J35" s="921"/>
      <c r="K35" s="921"/>
      <c r="L35" s="1109"/>
      <c r="M35" s="1106"/>
      <c r="N35" s="1106"/>
      <c r="O35" s="928"/>
      <c r="P35" s="928"/>
      <c r="Q35" s="928"/>
      <c r="R35" s="1106"/>
      <c r="S35" s="1106"/>
      <c r="T35" s="1107"/>
    </row>
    <row r="36" spans="2:20" ht="15" customHeight="1" x14ac:dyDescent="0.25">
      <c r="B36" s="409" t="s">
        <v>329</v>
      </c>
      <c r="C36" s="410" t="s">
        <v>330</v>
      </c>
      <c r="D36" s="410" t="s">
        <v>331</v>
      </c>
      <c r="E36" s="410" t="s">
        <v>332</v>
      </c>
      <c r="F36" s="410">
        <v>5.8</v>
      </c>
      <c r="G36" s="411">
        <v>160.30000000000001</v>
      </c>
      <c r="H36" s="412">
        <v>42000</v>
      </c>
      <c r="I36" s="410" t="s">
        <v>333</v>
      </c>
      <c r="J36" s="410" t="s">
        <v>333</v>
      </c>
      <c r="K36" s="410" t="s">
        <v>333</v>
      </c>
      <c r="L36" s="483">
        <v>5642</v>
      </c>
      <c r="M36" s="482" t="s">
        <v>392</v>
      </c>
      <c r="N36" s="486">
        <v>9404</v>
      </c>
      <c r="O36" s="489">
        <v>256</v>
      </c>
      <c r="P36" s="482" t="s">
        <v>392</v>
      </c>
      <c r="Q36" s="492">
        <v>427</v>
      </c>
      <c r="R36" s="489">
        <v>793</v>
      </c>
      <c r="S36" s="482" t="s">
        <v>392</v>
      </c>
      <c r="T36" s="492">
        <v>1321</v>
      </c>
    </row>
    <row r="37" spans="2:20" ht="15" customHeight="1" x14ac:dyDescent="0.25">
      <c r="B37" s="413" t="s">
        <v>329</v>
      </c>
      <c r="C37" s="414" t="s">
        <v>330</v>
      </c>
      <c r="D37" s="414" t="s">
        <v>334</v>
      </c>
      <c r="E37" s="414" t="s">
        <v>332</v>
      </c>
      <c r="F37" s="414">
        <v>5.8</v>
      </c>
      <c r="G37" s="415">
        <v>160.30000000000001</v>
      </c>
      <c r="H37" s="416">
        <v>53040</v>
      </c>
      <c r="I37" s="414" t="s">
        <v>333</v>
      </c>
      <c r="J37" s="414" t="s">
        <v>333</v>
      </c>
      <c r="K37" s="414" t="s">
        <v>333</v>
      </c>
      <c r="L37" s="484">
        <v>6621</v>
      </c>
      <c r="M37" s="421" t="s">
        <v>392</v>
      </c>
      <c r="N37" s="487">
        <v>11036</v>
      </c>
      <c r="O37" s="490">
        <v>301</v>
      </c>
      <c r="P37" s="421" t="s">
        <v>392</v>
      </c>
      <c r="Q37" s="493">
        <v>501</v>
      </c>
      <c r="R37" s="490">
        <v>931</v>
      </c>
      <c r="S37" s="421" t="s">
        <v>392</v>
      </c>
      <c r="T37" s="493">
        <v>1551</v>
      </c>
    </row>
    <row r="38" spans="2:20" ht="15" customHeight="1" thickBot="1" x14ac:dyDescent="0.3">
      <c r="B38" s="413" t="s">
        <v>329</v>
      </c>
      <c r="C38" s="414" t="s">
        <v>330</v>
      </c>
      <c r="D38" s="414" t="s">
        <v>334</v>
      </c>
      <c r="E38" s="414" t="s">
        <v>332</v>
      </c>
      <c r="F38" s="414">
        <v>5.8</v>
      </c>
      <c r="G38" s="415">
        <v>160.30000000000001</v>
      </c>
      <c r="H38" s="416">
        <v>60996</v>
      </c>
      <c r="I38" s="414" t="s">
        <v>333</v>
      </c>
      <c r="J38" s="414" t="s">
        <v>333</v>
      </c>
      <c r="K38" s="414" t="s">
        <v>333</v>
      </c>
      <c r="L38" s="484">
        <v>7328</v>
      </c>
      <c r="M38" s="421" t="s">
        <v>392</v>
      </c>
      <c r="N38" s="487">
        <v>12213</v>
      </c>
      <c r="O38" s="490">
        <v>333</v>
      </c>
      <c r="P38" s="421" t="s">
        <v>392</v>
      </c>
      <c r="Q38" s="493">
        <v>555</v>
      </c>
      <c r="R38" s="490">
        <v>1030</v>
      </c>
      <c r="S38" s="421" t="s">
        <v>392</v>
      </c>
      <c r="T38" s="493">
        <v>1716</v>
      </c>
    </row>
    <row r="39" spans="2:20" ht="15" customHeight="1" thickBot="1" x14ac:dyDescent="0.3">
      <c r="B39" s="417" t="s">
        <v>329</v>
      </c>
      <c r="C39" s="418" t="s">
        <v>330</v>
      </c>
      <c r="D39" s="418" t="s">
        <v>335</v>
      </c>
      <c r="E39" s="418" t="s">
        <v>332</v>
      </c>
      <c r="F39" s="418">
        <v>5.8</v>
      </c>
      <c r="G39" s="419">
        <v>160.30000000000001</v>
      </c>
      <c r="H39" s="420">
        <v>52012</v>
      </c>
      <c r="I39" s="418" t="s">
        <v>333</v>
      </c>
      <c r="J39" s="418" t="s">
        <v>333</v>
      </c>
      <c r="K39" s="418" t="s">
        <v>333</v>
      </c>
      <c r="L39" s="485">
        <v>6530.333333333333</v>
      </c>
      <c r="M39" s="422" t="s">
        <v>392</v>
      </c>
      <c r="N39" s="488">
        <v>10884.333333333334</v>
      </c>
      <c r="O39" s="491">
        <v>296.66666666666669</v>
      </c>
      <c r="P39" s="422" t="s">
        <v>392</v>
      </c>
      <c r="Q39" s="494">
        <v>494.33333333333331</v>
      </c>
      <c r="R39" s="491">
        <v>918</v>
      </c>
      <c r="S39" s="422" t="s">
        <v>392</v>
      </c>
      <c r="T39" s="494">
        <v>1529.3333333333333</v>
      </c>
    </row>
    <row r="40" spans="2:20" ht="15" customHeight="1" x14ac:dyDescent="0.3">
      <c r="B40" s="423" t="s">
        <v>388</v>
      </c>
    </row>
    <row r="42" spans="2:20" ht="15" customHeight="1" x14ac:dyDescent="0.25">
      <c r="K42" s="424"/>
      <c r="L42" s="1101" t="s">
        <v>391</v>
      </c>
      <c r="M42" s="1101"/>
      <c r="N42" s="1101"/>
      <c r="O42" s="1101"/>
      <c r="P42" s="1101"/>
      <c r="Q42" s="1101"/>
      <c r="R42" s="1101"/>
      <c r="S42" s="1101"/>
      <c r="T42" s="1101"/>
    </row>
    <row r="43" spans="2:20" ht="15" customHeight="1" thickBot="1" x14ac:dyDescent="0.3">
      <c r="K43" s="424"/>
      <c r="L43" s="1102"/>
      <c r="M43" s="1102"/>
      <c r="N43" s="1102"/>
      <c r="O43" s="1102"/>
      <c r="P43" s="1102"/>
      <c r="Q43" s="1102"/>
      <c r="R43" s="1102"/>
      <c r="S43" s="1102"/>
      <c r="T43" s="1102"/>
    </row>
    <row r="44" spans="2:20" ht="15" customHeight="1" thickBot="1" x14ac:dyDescent="0.35">
      <c r="L44" s="1116" t="s">
        <v>326</v>
      </c>
      <c r="M44" s="1117"/>
      <c r="N44" s="1117"/>
      <c r="O44" s="1117" t="s">
        <v>327</v>
      </c>
      <c r="P44" s="1117"/>
      <c r="Q44" s="1117"/>
      <c r="R44" s="1117" t="s">
        <v>328</v>
      </c>
      <c r="S44" s="1117"/>
      <c r="T44" s="1118"/>
    </row>
    <row r="45" spans="2:20" ht="15" customHeight="1" thickBot="1" x14ac:dyDescent="0.35">
      <c r="L45" s="1110">
        <v>8707.3333333333339</v>
      </c>
      <c r="M45" s="1111"/>
      <c r="N45" s="1111"/>
      <c r="O45" s="1112">
        <v>395.5</v>
      </c>
      <c r="P45" s="1112"/>
      <c r="Q45" s="1112"/>
      <c r="R45" s="1112">
        <v>1223.6666666666665</v>
      </c>
      <c r="S45" s="1112"/>
      <c r="T45" s="1113"/>
    </row>
  </sheetData>
  <mergeCells count="60">
    <mergeCell ref="B2:C2"/>
    <mergeCell ref="B12:K12"/>
    <mergeCell ref="B11:T11"/>
    <mergeCell ref="L12:T12"/>
    <mergeCell ref="B31:T31"/>
    <mergeCell ref="B5:B6"/>
    <mergeCell ref="C5:C6"/>
    <mergeCell ref="B13:B15"/>
    <mergeCell ref="C13:C15"/>
    <mergeCell ref="D13:D15"/>
    <mergeCell ref="E13:E15"/>
    <mergeCell ref="F13:F15"/>
    <mergeCell ref="G13:G15"/>
    <mergeCell ref="H13:H15"/>
    <mergeCell ref="I13:I15"/>
    <mergeCell ref="J13:J15"/>
    <mergeCell ref="L22:T22"/>
    <mergeCell ref="L44:N44"/>
    <mergeCell ref="O44:Q44"/>
    <mergeCell ref="R44:T44"/>
    <mergeCell ref="L32:T32"/>
    <mergeCell ref="R33:T35"/>
    <mergeCell ref="O33:Q35"/>
    <mergeCell ref="K23:K25"/>
    <mergeCell ref="L45:N45"/>
    <mergeCell ref="O45:Q45"/>
    <mergeCell ref="R45:T45"/>
    <mergeCell ref="B32:K32"/>
    <mergeCell ref="L13:N15"/>
    <mergeCell ref="O13:Q15"/>
    <mergeCell ref="R13:T15"/>
    <mergeCell ref="L23:N25"/>
    <mergeCell ref="O23:Q25"/>
    <mergeCell ref="B21:T21"/>
    <mergeCell ref="B22:K22"/>
    <mergeCell ref="B23:B25"/>
    <mergeCell ref="C23:C25"/>
    <mergeCell ref="D23:D25"/>
    <mergeCell ref="E23:E25"/>
    <mergeCell ref="F23:F25"/>
    <mergeCell ref="G23:G25"/>
    <mergeCell ref="H23:H25"/>
    <mergeCell ref="I23:I25"/>
    <mergeCell ref="J23:J25"/>
    <mergeCell ref="B7:E7"/>
    <mergeCell ref="B8:E8"/>
    <mergeCell ref="L42:T43"/>
    <mergeCell ref="R23:T25"/>
    <mergeCell ref="B33:B35"/>
    <mergeCell ref="C33:C35"/>
    <mergeCell ref="D33:D35"/>
    <mergeCell ref="E33:E35"/>
    <mergeCell ref="F33:F35"/>
    <mergeCell ref="G33:G35"/>
    <mergeCell ref="H33:H35"/>
    <mergeCell ref="I33:I35"/>
    <mergeCell ref="J33:J35"/>
    <mergeCell ref="K33:K35"/>
    <mergeCell ref="L33:N35"/>
    <mergeCell ref="K13:K1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B2:I20"/>
  <sheetViews>
    <sheetView topLeftCell="A2" workbookViewId="0">
      <selection activeCell="B32" sqref="B31:B32"/>
    </sheetView>
  </sheetViews>
  <sheetFormatPr defaultRowHeight="15" x14ac:dyDescent="0.25"/>
  <cols>
    <col min="1" max="1" width="13.7109375" customWidth="1"/>
    <col min="2" max="2" width="13.42578125" customWidth="1"/>
    <col min="3" max="3" width="20.28515625" customWidth="1"/>
    <col min="4" max="4" width="10.28515625" bestFit="1" customWidth="1"/>
    <col min="5" max="5" width="11.5703125" bestFit="1" customWidth="1"/>
    <col min="6" max="6" width="14.140625" style="1" customWidth="1"/>
    <col min="7" max="7" width="14" style="1" customWidth="1"/>
    <col min="8" max="8" width="12.28515625" style="1" customWidth="1"/>
    <col min="9" max="9" width="12.42578125" style="1" customWidth="1"/>
  </cols>
  <sheetData>
    <row r="2" spans="2:9" thickBot="1" x14ac:dyDescent="0.35">
      <c r="E2" s="874" t="s">
        <v>230</v>
      </c>
      <c r="F2" s="874"/>
      <c r="G2" s="874"/>
      <c r="H2" s="874"/>
      <c r="I2" s="874"/>
    </row>
    <row r="3" spans="2:9" thickBot="1" x14ac:dyDescent="0.35">
      <c r="E3" s="174"/>
      <c r="F3" s="875" t="s">
        <v>225</v>
      </c>
      <c r="G3" s="876"/>
      <c r="H3" s="877" t="s">
        <v>224</v>
      </c>
      <c r="I3" s="878"/>
    </row>
    <row r="4" spans="2:9" thickBot="1" x14ac:dyDescent="0.35">
      <c r="B4" s="872" t="s">
        <v>26</v>
      </c>
      <c r="C4" s="873"/>
      <c r="E4" s="131"/>
      <c r="F4" s="189" t="s">
        <v>229</v>
      </c>
      <c r="G4" s="190" t="s">
        <v>228</v>
      </c>
      <c r="H4" s="189" t="s">
        <v>229</v>
      </c>
      <c r="I4" s="191" t="s">
        <v>228</v>
      </c>
    </row>
    <row r="5" spans="2:9" ht="14.45" x14ac:dyDescent="0.3">
      <c r="B5" s="38" t="s">
        <v>25</v>
      </c>
      <c r="C5" s="93">
        <v>0</v>
      </c>
      <c r="E5" s="131" t="s">
        <v>226</v>
      </c>
      <c r="F5" s="187"/>
      <c r="G5" s="188">
        <v>13.6</v>
      </c>
      <c r="H5" s="193"/>
      <c r="I5" s="194">
        <v>19</v>
      </c>
    </row>
    <row r="6" spans="2:9" thickBot="1" x14ac:dyDescent="0.35">
      <c r="B6" s="38" t="s">
        <v>2</v>
      </c>
      <c r="C6" s="94">
        <v>0.5</v>
      </c>
      <c r="E6" s="131" t="s">
        <v>153</v>
      </c>
      <c r="F6" s="176"/>
      <c r="G6" s="184">
        <v>25.4</v>
      </c>
      <c r="H6" s="176"/>
      <c r="I6" s="192">
        <v>25.4</v>
      </c>
    </row>
    <row r="7" spans="2:9" thickBot="1" x14ac:dyDescent="0.35">
      <c r="B7" s="38" t="s">
        <v>3</v>
      </c>
      <c r="C7" s="94">
        <v>1</v>
      </c>
      <c r="E7" s="175" t="s">
        <v>227</v>
      </c>
      <c r="F7" s="182"/>
      <c r="G7" s="183">
        <v>14.1</v>
      </c>
      <c r="H7" s="182"/>
      <c r="I7" s="88">
        <v>20.399999999999999</v>
      </c>
    </row>
    <row r="8" spans="2:9" thickBot="1" x14ac:dyDescent="0.35">
      <c r="B8" s="38" t="s">
        <v>4</v>
      </c>
      <c r="C8" s="95">
        <v>1</v>
      </c>
      <c r="E8" s="133"/>
      <c r="F8" s="181" t="s">
        <v>229</v>
      </c>
      <c r="G8" s="185" t="s">
        <v>228</v>
      </c>
      <c r="H8" s="179"/>
      <c r="I8" s="180"/>
    </row>
    <row r="9" spans="2:9" thickBot="1" x14ac:dyDescent="0.35">
      <c r="E9" s="175" t="s">
        <v>231</v>
      </c>
      <c r="F9" s="182"/>
      <c r="G9" s="195">
        <v>27.2</v>
      </c>
      <c r="H9" s="186"/>
      <c r="I9" s="173"/>
    </row>
    <row r="10" spans="2:9" x14ac:dyDescent="0.25">
      <c r="E10" t="s">
        <v>232</v>
      </c>
    </row>
    <row r="20" ht="27.6" customHeight="1" x14ac:dyDescent="0.3"/>
  </sheetData>
  <mergeCells count="4">
    <mergeCell ref="B4:C4"/>
    <mergeCell ref="E2:I2"/>
    <mergeCell ref="F3:G3"/>
    <mergeCell ref="H3:I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F36"/>
  <sheetViews>
    <sheetView zoomScale="90" zoomScaleNormal="90" workbookViewId="0">
      <pane xSplit="2" ySplit="3" topLeftCell="C4" activePane="bottomRight" state="frozen"/>
      <selection pane="topRight" activeCell="C1" sqref="C1"/>
      <selection pane="bottomLeft" activeCell="A4" sqref="A4"/>
      <selection pane="bottomRight" activeCell="H35" sqref="H35"/>
    </sheetView>
  </sheetViews>
  <sheetFormatPr defaultColWidth="8.85546875" defaultRowHeight="15" x14ac:dyDescent="0.25"/>
  <cols>
    <col min="1" max="1" width="8.85546875" style="136"/>
    <col min="2" max="2" width="28.5703125" style="136" customWidth="1"/>
    <col min="3" max="6" width="15.5703125" style="39" customWidth="1"/>
    <col min="7" max="16384" width="8.85546875" style="136"/>
  </cols>
  <sheetData>
    <row r="2" spans="2:6" ht="18.600000000000001" thickBot="1" x14ac:dyDescent="0.4">
      <c r="B2" s="154" t="s">
        <v>219</v>
      </c>
      <c r="C2" s="155"/>
      <c r="D2" s="155"/>
      <c r="E2" s="155"/>
      <c r="F2" s="155"/>
    </row>
    <row r="3" spans="2:6" thickBot="1" x14ac:dyDescent="0.35">
      <c r="B3" s="260"/>
      <c r="C3" s="258" t="s">
        <v>273</v>
      </c>
      <c r="D3" s="281" t="s">
        <v>274</v>
      </c>
      <c r="E3" s="281" t="s">
        <v>181</v>
      </c>
      <c r="F3" s="259" t="s">
        <v>182</v>
      </c>
    </row>
    <row r="4" spans="2:6" ht="14.45" x14ac:dyDescent="0.3">
      <c r="B4" s="261" t="s">
        <v>176</v>
      </c>
      <c r="C4" s="220" t="e">
        <f>#REF!</f>
        <v>#REF!</v>
      </c>
      <c r="D4" s="248" t="e">
        <f>#REF!</f>
        <v>#REF!</v>
      </c>
      <c r="E4" s="248" t="e">
        <f>#REF!</f>
        <v>#REF!</v>
      </c>
      <c r="F4" s="253" t="e">
        <f>#REF!</f>
        <v>#REF!</v>
      </c>
    </row>
    <row r="5" spans="2:6" ht="14.45" x14ac:dyDescent="0.3">
      <c r="B5" s="261" t="s">
        <v>275</v>
      </c>
      <c r="C5" s="220" t="e">
        <f>#REF!</f>
        <v>#REF!</v>
      </c>
      <c r="D5" s="248" t="e">
        <f>#REF!</f>
        <v>#REF!</v>
      </c>
      <c r="E5" s="248" t="e">
        <f>#REF!</f>
        <v>#REF!</v>
      </c>
      <c r="F5" s="253" t="e">
        <f>#REF!</f>
        <v>#REF!</v>
      </c>
    </row>
    <row r="6" spans="2:6" ht="14.45" x14ac:dyDescent="0.3">
      <c r="B6" s="262" t="s">
        <v>177</v>
      </c>
      <c r="C6" s="218" t="e">
        <f>#REF!</f>
        <v>#REF!</v>
      </c>
      <c r="D6" s="249" t="e">
        <f>#REF!</f>
        <v>#REF!</v>
      </c>
      <c r="E6" s="249" t="e">
        <f>#REF!</f>
        <v>#REF!</v>
      </c>
      <c r="F6" s="254" t="e">
        <f>#REF!</f>
        <v>#REF!</v>
      </c>
    </row>
    <row r="7" spans="2:6" ht="14.45" x14ac:dyDescent="0.3">
      <c r="B7" s="261" t="s">
        <v>276</v>
      </c>
      <c r="C7" s="220" t="e">
        <f>#REF!</f>
        <v>#REF!</v>
      </c>
      <c r="D7" s="248" t="e">
        <f>#REF!</f>
        <v>#REF!</v>
      </c>
      <c r="E7" s="248" t="e">
        <f>#REF!</f>
        <v>#REF!</v>
      </c>
      <c r="F7" s="253" t="e">
        <f>#REF!</f>
        <v>#REF!</v>
      </c>
    </row>
    <row r="8" spans="2:6" ht="14.45" x14ac:dyDescent="0.3">
      <c r="B8" s="262" t="s">
        <v>175</v>
      </c>
      <c r="C8" s="218" t="e">
        <f>SUM(C4:C6)</f>
        <v>#REF!</v>
      </c>
      <c r="D8" s="249" t="e">
        <f>SUM(D4:D6)</f>
        <v>#REF!</v>
      </c>
      <c r="E8" s="249" t="e">
        <f>SUM(E4:E6)</f>
        <v>#REF!</v>
      </c>
      <c r="F8" s="254" t="e">
        <f>SUM(F4:F6)</f>
        <v>#REF!</v>
      </c>
    </row>
    <row r="9" spans="2:6" ht="14.45" x14ac:dyDescent="0.3">
      <c r="B9" s="277" t="s">
        <v>183</v>
      </c>
      <c r="C9" s="157" t="e">
        <f>#REF!</f>
        <v>#REF!</v>
      </c>
      <c r="D9" s="250" t="e">
        <f>#REF!</f>
        <v>#REF!</v>
      </c>
      <c r="E9" s="250" t="e">
        <f>#REF!</f>
        <v>#REF!</v>
      </c>
      <c r="F9" s="278" t="e">
        <f>#REF!</f>
        <v>#REF!</v>
      </c>
    </row>
    <row r="10" spans="2:6" ht="14.45" x14ac:dyDescent="0.3">
      <c r="B10" s="263" t="s">
        <v>277</v>
      </c>
      <c r="C10" s="158" t="e">
        <f>#REF!</f>
        <v>#REF!</v>
      </c>
      <c r="D10" s="251" t="e">
        <f>#REF!</f>
        <v>#REF!</v>
      </c>
      <c r="E10" s="251" t="e">
        <f>#REF!</f>
        <v>#REF!</v>
      </c>
      <c r="F10" s="255" t="e">
        <f>#REF!</f>
        <v>#REF!</v>
      </c>
    </row>
    <row r="11" spans="2:6" ht="14.45" x14ac:dyDescent="0.3">
      <c r="B11" s="264" t="s">
        <v>184</v>
      </c>
      <c r="C11" s="217" t="e">
        <f>#REF!</f>
        <v>#REF!</v>
      </c>
      <c r="D11" s="252" t="e">
        <f>#REF!</f>
        <v>#REF!</v>
      </c>
      <c r="E11" s="252" t="e">
        <f>#REF!</f>
        <v>#REF!</v>
      </c>
      <c r="F11" s="256" t="e">
        <f>#REF!</f>
        <v>#REF!</v>
      </c>
    </row>
    <row r="12" spans="2:6" ht="14.45" x14ac:dyDescent="0.3">
      <c r="B12" s="263" t="s">
        <v>184</v>
      </c>
      <c r="C12" s="158" t="e">
        <f>#REF!</f>
        <v>#REF!</v>
      </c>
      <c r="D12" s="251" t="e">
        <f>#REF!</f>
        <v>#REF!</v>
      </c>
      <c r="E12" s="251" t="e">
        <f>#REF!</f>
        <v>#REF!</v>
      </c>
      <c r="F12" s="255" t="e">
        <f>#REF!</f>
        <v>#REF!</v>
      </c>
    </row>
    <row r="13" spans="2:6" ht="14.45" x14ac:dyDescent="0.3">
      <c r="B13" s="264" t="s">
        <v>185</v>
      </c>
      <c r="C13" s="217" t="e">
        <f>SUM(C9:C11)</f>
        <v>#REF!</v>
      </c>
      <c r="D13" s="252" t="e">
        <f>SUM(D9:D11)</f>
        <v>#REF!</v>
      </c>
      <c r="E13" s="252" t="e">
        <f>SUM(E9:E11)</f>
        <v>#REF!</v>
      </c>
      <c r="F13" s="256" t="e">
        <f>SUM(F9:F11)</f>
        <v>#REF!</v>
      </c>
    </row>
    <row r="14" spans="2:6" ht="14.45" x14ac:dyDescent="0.3">
      <c r="B14" s="279" t="s">
        <v>251</v>
      </c>
      <c r="C14" s="219" t="e">
        <f t="shared" ref="C14:F18" si="0">C9/C4</f>
        <v>#REF!</v>
      </c>
      <c r="D14" s="247" t="e">
        <f t="shared" si="0"/>
        <v>#REF!</v>
      </c>
      <c r="E14" s="247" t="e">
        <f t="shared" si="0"/>
        <v>#REF!</v>
      </c>
      <c r="F14" s="280" t="e">
        <f t="shared" si="0"/>
        <v>#REF!</v>
      </c>
    </row>
    <row r="15" spans="2:6" ht="14.45" x14ac:dyDescent="0.3">
      <c r="B15" s="261" t="s">
        <v>280</v>
      </c>
      <c r="C15" s="220" t="e">
        <f t="shared" si="0"/>
        <v>#REF!</v>
      </c>
      <c r="D15" s="248" t="e">
        <f t="shared" si="0"/>
        <v>#REF!</v>
      </c>
      <c r="E15" s="248" t="e">
        <f t="shared" si="0"/>
        <v>#REF!</v>
      </c>
      <c r="F15" s="253" t="e">
        <f t="shared" si="0"/>
        <v>#REF!</v>
      </c>
    </row>
    <row r="16" spans="2:6" ht="14.45" x14ac:dyDescent="0.3">
      <c r="B16" s="261" t="s">
        <v>252</v>
      </c>
      <c r="C16" s="218" t="e">
        <f t="shared" si="0"/>
        <v>#REF!</v>
      </c>
      <c r="D16" s="249" t="e">
        <f t="shared" si="0"/>
        <v>#REF!</v>
      </c>
      <c r="E16" s="249" t="e">
        <f t="shared" si="0"/>
        <v>#REF!</v>
      </c>
      <c r="F16" s="254" t="e">
        <f t="shared" si="0"/>
        <v>#REF!</v>
      </c>
    </row>
    <row r="17" spans="2:6" ht="14.45" x14ac:dyDescent="0.3">
      <c r="B17" s="261" t="s">
        <v>281</v>
      </c>
      <c r="C17" s="220" t="e">
        <f t="shared" si="0"/>
        <v>#REF!</v>
      </c>
      <c r="D17" s="248" t="e">
        <f t="shared" si="0"/>
        <v>#REF!</v>
      </c>
      <c r="E17" s="248" t="e">
        <f t="shared" si="0"/>
        <v>#REF!</v>
      </c>
      <c r="F17" s="253" t="e">
        <f t="shared" si="0"/>
        <v>#REF!</v>
      </c>
    </row>
    <row r="18" spans="2:6" ht="14.45" x14ac:dyDescent="0.3">
      <c r="B18" s="261" t="s">
        <v>253</v>
      </c>
      <c r="C18" s="220" t="e">
        <f t="shared" si="0"/>
        <v>#REF!</v>
      </c>
      <c r="D18" s="248" t="e">
        <f t="shared" si="0"/>
        <v>#REF!</v>
      </c>
      <c r="E18" s="248" t="e">
        <f t="shared" si="0"/>
        <v>#REF!</v>
      </c>
      <c r="F18" s="253" t="e">
        <f t="shared" si="0"/>
        <v>#REF!</v>
      </c>
    </row>
    <row r="19" spans="2:6" ht="14.45" x14ac:dyDescent="0.3">
      <c r="B19" s="277" t="s">
        <v>178</v>
      </c>
      <c r="C19" s="157" t="e">
        <f>#REF!</f>
        <v>#REF!</v>
      </c>
      <c r="D19" s="250" t="e">
        <f>#REF!</f>
        <v>#REF!</v>
      </c>
      <c r="E19" s="250" t="e">
        <f>#REF!</f>
        <v>#REF!</v>
      </c>
      <c r="F19" s="278" t="e">
        <f>#REF!</f>
        <v>#REF!</v>
      </c>
    </row>
    <row r="20" spans="2:6" ht="14.45" x14ac:dyDescent="0.3">
      <c r="B20" s="263" t="s">
        <v>278</v>
      </c>
      <c r="C20" s="158" t="e">
        <f>#REF!</f>
        <v>#REF!</v>
      </c>
      <c r="D20" s="251" t="e">
        <f>#REF!</f>
        <v>#REF!</v>
      </c>
      <c r="E20" s="251" t="e">
        <f>#REF!</f>
        <v>#REF!</v>
      </c>
      <c r="F20" s="255" t="e">
        <f>#REF!</f>
        <v>#REF!</v>
      </c>
    </row>
    <row r="21" spans="2:6" ht="14.45" x14ac:dyDescent="0.3">
      <c r="B21" s="263" t="s">
        <v>179</v>
      </c>
      <c r="C21" s="158" t="e">
        <f>#REF!</f>
        <v>#REF!</v>
      </c>
      <c r="D21" s="251" t="e">
        <f>#REF!</f>
        <v>#REF!</v>
      </c>
      <c r="E21" s="251" t="e">
        <f>#REF!</f>
        <v>#REF!</v>
      </c>
      <c r="F21" s="255" t="e">
        <f>#REF!</f>
        <v>#REF!</v>
      </c>
    </row>
    <row r="22" spans="2:6" ht="14.45" x14ac:dyDescent="0.3">
      <c r="B22" s="263" t="s">
        <v>279</v>
      </c>
      <c r="C22" s="158" t="e">
        <f>#REF!</f>
        <v>#REF!</v>
      </c>
      <c r="D22" s="251" t="e">
        <f>#REF!</f>
        <v>#REF!</v>
      </c>
      <c r="E22" s="251" t="e">
        <f>#REF!</f>
        <v>#REF!</v>
      </c>
      <c r="F22" s="255" t="e">
        <f>#REF!</f>
        <v>#REF!</v>
      </c>
    </row>
    <row r="23" spans="2:6" ht="14.45" x14ac:dyDescent="0.3">
      <c r="B23" s="264" t="s">
        <v>180</v>
      </c>
      <c r="C23" s="217" t="e">
        <f>SUM(C19:C21)</f>
        <v>#REF!</v>
      </c>
      <c r="D23" s="252" t="e">
        <f>SUM(D19:D21)</f>
        <v>#REF!</v>
      </c>
      <c r="E23" s="252" t="e">
        <f>SUM(E19:E21)</f>
        <v>#REF!</v>
      </c>
      <c r="F23" s="256" t="e">
        <f>SUM(F19:F21)</f>
        <v>#REF!</v>
      </c>
    </row>
    <row r="24" spans="2:6" ht="6.6" customHeight="1" x14ac:dyDescent="0.3">
      <c r="B24" s="275"/>
      <c r="C24" s="159"/>
      <c r="D24" s="271"/>
      <c r="E24" s="271"/>
      <c r="F24" s="269"/>
    </row>
    <row r="25" spans="2:6" ht="14.45" x14ac:dyDescent="0.3">
      <c r="B25" s="265" t="s">
        <v>188</v>
      </c>
      <c r="C25" s="156" t="e">
        <f>C8-C23</f>
        <v>#REF!</v>
      </c>
      <c r="D25" s="266" t="e">
        <f>D8-D23</f>
        <v>#REF!</v>
      </c>
      <c r="E25" s="266" t="e">
        <f>E8-E23</f>
        <v>#REF!</v>
      </c>
      <c r="F25" s="257" t="e">
        <f>F8-F23</f>
        <v>#REF!</v>
      </c>
    </row>
    <row r="26" spans="2:6" ht="14.45" x14ac:dyDescent="0.3">
      <c r="B26" s="265" t="s">
        <v>190</v>
      </c>
      <c r="C26" s="156" t="e">
        <f>C25*60</f>
        <v>#REF!</v>
      </c>
      <c r="D26" s="266" t="e">
        <f>D25*60</f>
        <v>#REF!</v>
      </c>
      <c r="E26" s="266" t="e">
        <f>E25*60</f>
        <v>#REF!</v>
      </c>
      <c r="F26" s="257" t="e">
        <f>F25*60</f>
        <v>#REF!</v>
      </c>
    </row>
    <row r="27" spans="2:6" ht="14.45" x14ac:dyDescent="0.3">
      <c r="B27" s="265" t="s">
        <v>215</v>
      </c>
      <c r="C27" s="156" t="e">
        <f>C13/C25</f>
        <v>#REF!</v>
      </c>
      <c r="D27" s="266" t="e">
        <f>D13/D25</f>
        <v>#REF!</v>
      </c>
      <c r="E27" s="266" t="e">
        <f>E13/E25</f>
        <v>#REF!</v>
      </c>
      <c r="F27" s="257" t="e">
        <f>F13/F25</f>
        <v>#REF!</v>
      </c>
    </row>
    <row r="28" spans="2:6" ht="14.45" x14ac:dyDescent="0.3">
      <c r="B28" s="262" t="s">
        <v>189</v>
      </c>
      <c r="C28" s="267" t="e">
        <f>C26/C13</f>
        <v>#REF!</v>
      </c>
      <c r="D28" s="272" t="e">
        <f>D26/D13</f>
        <v>#REF!</v>
      </c>
      <c r="E28" s="272" t="e">
        <f>E26/E13</f>
        <v>#REF!</v>
      </c>
      <c r="F28" s="270" t="e">
        <f>F26/F13</f>
        <v>#REF!</v>
      </c>
    </row>
    <row r="29" spans="2:6" ht="6.6" customHeight="1" x14ac:dyDescent="0.3">
      <c r="B29" s="275"/>
      <c r="C29" s="159"/>
      <c r="D29" s="271"/>
      <c r="E29" s="271"/>
      <c r="F29" s="269"/>
    </row>
    <row r="30" spans="2:6" ht="14.45" x14ac:dyDescent="0.3">
      <c r="B30" s="263" t="s">
        <v>186</v>
      </c>
      <c r="C30" s="158" t="e">
        <f>C6</f>
        <v>#REF!</v>
      </c>
      <c r="D30" s="251" t="e">
        <f>D6</f>
        <v>#REF!</v>
      </c>
      <c r="E30" s="158" t="e">
        <f>E6</f>
        <v>#REF!</v>
      </c>
      <c r="F30" s="251" t="e">
        <f>F6</f>
        <v>#REF!</v>
      </c>
    </row>
    <row r="31" spans="2:6" ht="14.45" x14ac:dyDescent="0.3">
      <c r="B31" s="263" t="s">
        <v>191</v>
      </c>
      <c r="C31" s="158" t="e">
        <f>C30*60</f>
        <v>#REF!</v>
      </c>
      <c r="D31" s="251" t="e">
        <f>D30*60</f>
        <v>#REF!</v>
      </c>
      <c r="E31" s="158" t="e">
        <f>E30*60</f>
        <v>#REF!</v>
      </c>
      <c r="F31" s="251" t="e">
        <f>F30*60</f>
        <v>#REF!</v>
      </c>
    </row>
    <row r="32" spans="2:6" ht="14.45" x14ac:dyDescent="0.3">
      <c r="B32" s="263" t="s">
        <v>187</v>
      </c>
      <c r="C32" s="158" t="e">
        <f>C11</f>
        <v>#REF!</v>
      </c>
      <c r="D32" s="251" t="e">
        <f>D11</f>
        <v>#REF!</v>
      </c>
      <c r="E32" s="158" t="e">
        <f>E11</f>
        <v>#REF!</v>
      </c>
      <c r="F32" s="251" t="e">
        <f>F11</f>
        <v>#REF!</v>
      </c>
    </row>
    <row r="33" spans="2:6" ht="14.45" x14ac:dyDescent="0.3">
      <c r="B33" s="263" t="s">
        <v>216</v>
      </c>
      <c r="C33" s="158" t="e">
        <f>C32/C30</f>
        <v>#REF!</v>
      </c>
      <c r="D33" s="251" t="e">
        <f>D32/D30</f>
        <v>#REF!</v>
      </c>
      <c r="E33" s="158" t="e">
        <f>E32/E30</f>
        <v>#REF!</v>
      </c>
      <c r="F33" s="251" t="e">
        <f>F32/F30</f>
        <v>#REF!</v>
      </c>
    </row>
    <row r="34" spans="2:6" ht="14.45" x14ac:dyDescent="0.3">
      <c r="B34" s="264" t="s">
        <v>192</v>
      </c>
      <c r="C34" s="268" t="e">
        <f>C31/C32</f>
        <v>#REF!</v>
      </c>
      <c r="D34" s="273" t="e">
        <f>D31/D32</f>
        <v>#REF!</v>
      </c>
      <c r="E34" s="268" t="e">
        <f>E31/E32</f>
        <v>#REF!</v>
      </c>
      <c r="F34" s="273" t="e">
        <f>F31/F32</f>
        <v>#REF!</v>
      </c>
    </row>
    <row r="35" spans="2:6" ht="6.6" customHeight="1" thickBot="1" x14ac:dyDescent="0.35">
      <c r="B35" s="275"/>
      <c r="C35" s="159"/>
      <c r="D35" s="271"/>
      <c r="E35" s="271"/>
      <c r="F35" s="269"/>
    </row>
    <row r="36" spans="2:6" thickBot="1" x14ac:dyDescent="0.35">
      <c r="B36" s="276" t="s">
        <v>193</v>
      </c>
      <c r="C36" s="245" t="e">
        <f>C34/C28</f>
        <v>#REF!</v>
      </c>
      <c r="D36" s="274" t="e">
        <f>D34/D28</f>
        <v>#REF!</v>
      </c>
      <c r="E36" s="274" t="e">
        <f>E34/E28</f>
        <v>#REF!</v>
      </c>
      <c r="F36" s="246" t="e">
        <f>F34/F28</f>
        <v>#REF!</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B2:T31"/>
  <sheetViews>
    <sheetView zoomScale="80" zoomScaleNormal="80" workbookViewId="0">
      <pane xSplit="3" ySplit="5" topLeftCell="H6" activePane="bottomRight" state="frozen"/>
      <selection pane="topRight" activeCell="D1" sqref="D1"/>
      <selection pane="bottomLeft" activeCell="A6" sqref="A6"/>
      <selection pane="bottomRight" activeCell="U25" sqref="U25"/>
    </sheetView>
  </sheetViews>
  <sheetFormatPr defaultRowHeight="15" x14ac:dyDescent="0.25"/>
  <cols>
    <col min="2" max="2" width="15.28515625" customWidth="1"/>
    <col min="3" max="3" width="16.7109375" bestFit="1" customWidth="1"/>
    <col min="4" max="4" width="14" customWidth="1"/>
    <col min="5" max="6" width="12.28515625" customWidth="1"/>
    <col min="7" max="7" width="13.7109375" bestFit="1" customWidth="1"/>
    <col min="8" max="13" width="12.28515625" customWidth="1"/>
    <col min="14" max="14" width="15.7109375" customWidth="1"/>
    <col min="15" max="17" width="12.28515625" customWidth="1"/>
    <col min="18" max="18" width="16.140625" customWidth="1"/>
    <col min="19" max="20" width="12.28515625" customWidth="1"/>
  </cols>
  <sheetData>
    <row r="2" spans="2:20" ht="18" customHeight="1" x14ac:dyDescent="0.35">
      <c r="B2" s="879" t="s">
        <v>287</v>
      </c>
      <c r="C2" s="879"/>
      <c r="D2" s="879"/>
      <c r="E2" s="126"/>
      <c r="F2" s="126"/>
      <c r="G2" s="126"/>
      <c r="H2" s="126"/>
      <c r="I2" s="126"/>
      <c r="J2" s="126"/>
      <c r="K2" s="126"/>
      <c r="L2" s="126"/>
      <c r="M2" s="126"/>
      <c r="N2" s="126"/>
      <c r="O2" s="126"/>
      <c r="P2" s="126"/>
      <c r="Q2" s="126"/>
      <c r="R2" s="126"/>
      <c r="S2" s="126"/>
    </row>
    <row r="3" spans="2:20" ht="14.45" x14ac:dyDescent="0.3">
      <c r="B3" s="883" t="s">
        <v>286</v>
      </c>
      <c r="C3" s="883"/>
      <c r="D3" s="126"/>
      <c r="E3" s="126"/>
      <c r="F3" s="126"/>
      <c r="G3" s="126"/>
      <c r="H3" s="126"/>
      <c r="I3" s="126"/>
      <c r="J3" s="126"/>
      <c r="K3" s="126"/>
      <c r="L3" s="126"/>
      <c r="M3" s="126"/>
      <c r="N3" s="126"/>
      <c r="O3" s="126"/>
      <c r="P3" s="126"/>
      <c r="Q3" s="126"/>
      <c r="R3" s="126"/>
      <c r="S3" s="126"/>
    </row>
    <row r="4" spans="2:20" ht="37.15" customHeight="1" x14ac:dyDescent="0.3">
      <c r="B4" s="884" t="s">
        <v>156</v>
      </c>
      <c r="C4" s="884"/>
      <c r="D4" s="880" t="s">
        <v>158</v>
      </c>
      <c r="E4" s="881"/>
      <c r="F4" s="882"/>
      <c r="G4" s="880" t="s">
        <v>172</v>
      </c>
      <c r="H4" s="881"/>
      <c r="I4" s="881"/>
      <c r="J4" s="881"/>
      <c r="K4" s="881"/>
      <c r="L4" s="881"/>
      <c r="M4" s="881"/>
      <c r="N4" s="882"/>
      <c r="O4" s="880" t="s">
        <v>173</v>
      </c>
      <c r="P4" s="881"/>
      <c r="Q4" s="882"/>
      <c r="R4" s="880" t="s">
        <v>174</v>
      </c>
      <c r="S4" s="882"/>
    </row>
    <row r="5" spans="2:20" s="3" customFormat="1" ht="72" x14ac:dyDescent="0.3">
      <c r="B5" s="125" t="s">
        <v>155</v>
      </c>
      <c r="C5" s="125" t="s">
        <v>21</v>
      </c>
      <c r="D5" s="322" t="s">
        <v>220</v>
      </c>
      <c r="E5" s="323" t="s">
        <v>221</v>
      </c>
      <c r="F5" s="324" t="s">
        <v>222</v>
      </c>
      <c r="G5" s="322" t="s">
        <v>164</v>
      </c>
      <c r="H5" s="323" t="s">
        <v>159</v>
      </c>
      <c r="I5" s="325" t="s">
        <v>160</v>
      </c>
      <c r="J5" s="323" t="s">
        <v>161</v>
      </c>
      <c r="K5" s="325" t="s">
        <v>162</v>
      </c>
      <c r="L5" s="323" t="s">
        <v>163</v>
      </c>
      <c r="M5" s="325" t="s">
        <v>194</v>
      </c>
      <c r="N5" s="326" t="s">
        <v>166</v>
      </c>
      <c r="O5" s="322" t="s">
        <v>288</v>
      </c>
      <c r="P5" s="323" t="s">
        <v>165</v>
      </c>
      <c r="Q5" s="327" t="s">
        <v>167</v>
      </c>
      <c r="R5" s="328" t="s">
        <v>168</v>
      </c>
      <c r="S5" s="329" t="s">
        <v>171</v>
      </c>
    </row>
    <row r="6" spans="2:20" s="3" customFormat="1" ht="14.45" x14ac:dyDescent="0.3">
      <c r="B6" s="330">
        <v>1</v>
      </c>
      <c r="C6" s="330">
        <v>2016</v>
      </c>
      <c r="D6" s="336">
        <v>0</v>
      </c>
      <c r="E6" s="119">
        <v>0</v>
      </c>
      <c r="F6" s="337">
        <v>0</v>
      </c>
      <c r="G6" s="333">
        <v>0</v>
      </c>
      <c r="H6" s="334">
        <v>0</v>
      </c>
      <c r="I6" s="334">
        <v>0</v>
      </c>
      <c r="J6" s="334">
        <v>0</v>
      </c>
      <c r="K6" s="334">
        <v>0</v>
      </c>
      <c r="L6" s="334">
        <v>0</v>
      </c>
      <c r="M6" s="334">
        <v>0</v>
      </c>
      <c r="N6" s="331">
        <f t="shared" ref="N6:N30" si="0">SUM(G6:M6)</f>
        <v>0</v>
      </c>
      <c r="O6" s="333">
        <v>0</v>
      </c>
      <c r="P6" s="334">
        <v>0</v>
      </c>
      <c r="Q6" s="331">
        <f>O6+P6</f>
        <v>0</v>
      </c>
      <c r="R6" s="332">
        <f>N6-Q6</f>
        <v>0</v>
      </c>
      <c r="S6" s="335"/>
    </row>
    <row r="7" spans="2:20" ht="14.45" x14ac:dyDescent="0.3">
      <c r="B7" s="123">
        <v>1</v>
      </c>
      <c r="C7" s="124">
        <v>2017</v>
      </c>
      <c r="D7" s="310">
        <v>0</v>
      </c>
      <c r="E7" s="311">
        <v>0</v>
      </c>
      <c r="F7" s="312">
        <v>0</v>
      </c>
      <c r="G7" s="306">
        <v>0</v>
      </c>
      <c r="H7" s="307">
        <v>0</v>
      </c>
      <c r="I7" s="307">
        <v>0</v>
      </c>
      <c r="J7" s="307">
        <v>0</v>
      </c>
      <c r="K7" s="307">
        <v>0</v>
      </c>
      <c r="L7" s="307">
        <v>0</v>
      </c>
      <c r="M7" s="307">
        <v>0</v>
      </c>
      <c r="N7" s="331">
        <f t="shared" si="0"/>
        <v>0</v>
      </c>
      <c r="O7" s="306">
        <f>Pivot!D21</f>
        <v>0</v>
      </c>
      <c r="P7" s="307">
        <f>Pivot!D22</f>
        <v>0</v>
      </c>
      <c r="Q7" s="331">
        <f>O7+P7</f>
        <v>0</v>
      </c>
      <c r="R7" s="332">
        <f>N7-Q7</f>
        <v>0</v>
      </c>
      <c r="S7" s="308"/>
      <c r="T7" s="39"/>
    </row>
    <row r="8" spans="2:20" ht="14.45" x14ac:dyDescent="0.3">
      <c r="B8" s="123">
        <v>2</v>
      </c>
      <c r="C8" s="124">
        <v>2018</v>
      </c>
      <c r="D8" s="310">
        <v>0</v>
      </c>
      <c r="E8" s="311">
        <v>0</v>
      </c>
      <c r="F8" s="312">
        <v>0</v>
      </c>
      <c r="G8" s="306">
        <v>0</v>
      </c>
      <c r="H8" s="307">
        <v>0</v>
      </c>
      <c r="I8" s="307">
        <v>0</v>
      </c>
      <c r="J8" s="307">
        <v>0</v>
      </c>
      <c r="K8" s="307">
        <v>0</v>
      </c>
      <c r="L8" s="307">
        <v>0</v>
      </c>
      <c r="M8" s="307">
        <v>0</v>
      </c>
      <c r="N8" s="331">
        <f t="shared" si="0"/>
        <v>0</v>
      </c>
      <c r="O8" s="306">
        <f>Pivot!E21</f>
        <v>55567178</v>
      </c>
      <c r="P8" s="307">
        <f>Pivot!E22</f>
        <v>0</v>
      </c>
      <c r="Q8" s="331">
        <f t="shared" ref="Q8:Q30" si="1">O8+P8</f>
        <v>55567178</v>
      </c>
      <c r="R8" s="332">
        <f t="shared" ref="R8:R30" si="2">N8-Q8</f>
        <v>-55567178</v>
      </c>
      <c r="S8" s="308"/>
      <c r="T8" s="39"/>
    </row>
    <row r="9" spans="2:20" ht="14.45" x14ac:dyDescent="0.3">
      <c r="B9" s="123">
        <v>3</v>
      </c>
      <c r="C9" s="124">
        <v>2019</v>
      </c>
      <c r="D9" s="310">
        <v>0</v>
      </c>
      <c r="E9" s="311">
        <v>0</v>
      </c>
      <c r="F9" s="312">
        <v>0</v>
      </c>
      <c r="G9" s="306">
        <v>0</v>
      </c>
      <c r="H9" s="307">
        <v>0</v>
      </c>
      <c r="I9" s="307">
        <v>0</v>
      </c>
      <c r="J9" s="307">
        <v>0</v>
      </c>
      <c r="K9" s="307">
        <v>0</v>
      </c>
      <c r="L9" s="307">
        <v>0</v>
      </c>
      <c r="M9" s="307">
        <v>0</v>
      </c>
      <c r="N9" s="331">
        <f t="shared" si="0"/>
        <v>0</v>
      </c>
      <c r="O9" s="306">
        <f>Pivot!F21</f>
        <v>55567178</v>
      </c>
      <c r="P9" s="307">
        <f>Pivot!F22</f>
        <v>0</v>
      </c>
      <c r="Q9" s="331">
        <f t="shared" si="1"/>
        <v>55567178</v>
      </c>
      <c r="R9" s="332">
        <f t="shared" si="2"/>
        <v>-55567178</v>
      </c>
      <c r="S9" s="308"/>
      <c r="T9" s="39"/>
    </row>
    <row r="10" spans="2:20" ht="14.45" x14ac:dyDescent="0.3">
      <c r="B10" s="123">
        <v>4</v>
      </c>
      <c r="C10" s="124">
        <v>2020</v>
      </c>
      <c r="D10" s="310">
        <f>Pivot!G8</f>
        <v>-1045223.799566653</v>
      </c>
      <c r="E10" s="311">
        <f>Pivot!G9</f>
        <v>-66573.509225108777</v>
      </c>
      <c r="F10" s="312">
        <f>Pivot!G10</f>
        <v>-47957.196241775295</v>
      </c>
      <c r="G10" s="306">
        <f>Pivot!G12</f>
        <v>1592927.6234304525</v>
      </c>
      <c r="H10" s="307">
        <f>Pivot!G13</f>
        <v>1913767.7476894269</v>
      </c>
      <c r="I10" s="307">
        <f>Pivot!G14</f>
        <v>258716.84530886746</v>
      </c>
      <c r="J10" s="307">
        <f>Pivot!G15</f>
        <v>154268.2516669879</v>
      </c>
      <c r="K10" s="307">
        <f>Pivot!G16</f>
        <v>191517.90243644468</v>
      </c>
      <c r="L10" s="307">
        <f>Pivot!G17</f>
        <v>0</v>
      </c>
      <c r="M10" s="307">
        <f>Pivot!G18</f>
        <v>216372.15329875107</v>
      </c>
      <c r="N10" s="331">
        <f t="shared" si="0"/>
        <v>4327570.5238309298</v>
      </c>
      <c r="O10" s="306">
        <f>Pivot!G21</f>
        <v>0</v>
      </c>
      <c r="P10" s="307">
        <f>Pivot!G22</f>
        <v>37588.582562475662</v>
      </c>
      <c r="Q10" s="331">
        <f t="shared" si="1"/>
        <v>37588.582562475662</v>
      </c>
      <c r="R10" s="332">
        <f t="shared" si="2"/>
        <v>4289981.9412684543</v>
      </c>
      <c r="S10" s="308"/>
      <c r="T10" s="39"/>
    </row>
    <row r="11" spans="2:20" ht="14.45" x14ac:dyDescent="0.3">
      <c r="B11" s="123">
        <v>5</v>
      </c>
      <c r="C11" s="124">
        <v>2021</v>
      </c>
      <c r="D11" s="310">
        <f>Pivot!H8</f>
        <v>-992962.60958832037</v>
      </c>
      <c r="E11" s="311">
        <f>Pivot!H9</f>
        <v>-70436.184075119643</v>
      </c>
      <c r="F11" s="312">
        <f>Pivot!H10</f>
        <v>-52750.686740952835</v>
      </c>
      <c r="G11" s="306">
        <f>Pivot!H12</f>
        <v>1699874.3315167772</v>
      </c>
      <c r="H11" s="307">
        <f>Pivot!H13</f>
        <v>300162.55883200781</v>
      </c>
      <c r="I11" s="307">
        <f>Pivot!H14</f>
        <v>245781.00304342405</v>
      </c>
      <c r="J11" s="307">
        <f>Pivot!H15</f>
        <v>146554.83908363848</v>
      </c>
      <c r="K11" s="307">
        <f>Pivot!H16</f>
        <v>181942.00731462246</v>
      </c>
      <c r="L11" s="307">
        <f>Pivot!H17</f>
        <v>0</v>
      </c>
      <c r="M11" s="307">
        <f>Pivot!H18</f>
        <v>205553.54563381354</v>
      </c>
      <c r="N11" s="331">
        <f t="shared" si="0"/>
        <v>2779868.2854242832</v>
      </c>
      <c r="O11" s="306">
        <f>Pivot!H21</f>
        <v>0</v>
      </c>
      <c r="P11" s="307">
        <f>Pivot!H22</f>
        <v>37588.582562475662</v>
      </c>
      <c r="Q11" s="331">
        <f t="shared" si="1"/>
        <v>37588.582562475662</v>
      </c>
      <c r="R11" s="332">
        <f t="shared" si="2"/>
        <v>2742279.7028618078</v>
      </c>
      <c r="S11" s="308"/>
      <c r="T11" s="39"/>
    </row>
    <row r="12" spans="2:20" ht="14.45" x14ac:dyDescent="0.3">
      <c r="B12" s="123">
        <v>6</v>
      </c>
      <c r="C12" s="124">
        <v>2022</v>
      </c>
      <c r="D12" s="310">
        <f>Pivot!I8</f>
        <v>-940701.41960998776</v>
      </c>
      <c r="E12" s="311">
        <f>Pivot!I9</f>
        <v>-74298.858925130495</v>
      </c>
      <c r="F12" s="312">
        <f>Pivot!I10</f>
        <v>-57544.177240130361</v>
      </c>
      <c r="G12" s="306">
        <f>Pivot!I12</f>
        <v>1806821.039603102</v>
      </c>
      <c r="H12" s="307">
        <f>Pivot!I13</f>
        <v>284364.52941979689</v>
      </c>
      <c r="I12" s="307">
        <f>Pivot!I14</f>
        <v>232845.16077798069</v>
      </c>
      <c r="J12" s="307">
        <f>Pivot!I15</f>
        <v>138841.42650028909</v>
      </c>
      <c r="K12" s="307">
        <f>Pivot!I16</f>
        <v>173286.16811554902</v>
      </c>
      <c r="L12" s="307">
        <f>Pivot!I17</f>
        <v>0</v>
      </c>
      <c r="M12" s="307">
        <f>Pivot!I18</f>
        <v>194734.93796887595</v>
      </c>
      <c r="N12" s="331">
        <f t="shared" si="0"/>
        <v>2830893.2623855942</v>
      </c>
      <c r="O12" s="306">
        <f>Pivot!I21</f>
        <v>0</v>
      </c>
      <c r="P12" s="307">
        <f>Pivot!I22</f>
        <v>37588.582562475662</v>
      </c>
      <c r="Q12" s="331">
        <f t="shared" si="1"/>
        <v>37588.582562475662</v>
      </c>
      <c r="R12" s="332">
        <f t="shared" si="2"/>
        <v>2793304.6798231187</v>
      </c>
      <c r="S12" s="308"/>
      <c r="T12" s="39"/>
    </row>
    <row r="13" spans="2:20" ht="14.45" x14ac:dyDescent="0.3">
      <c r="B13" s="123">
        <v>7</v>
      </c>
      <c r="C13" s="124">
        <v>2023</v>
      </c>
      <c r="D13" s="310">
        <f>Pivot!J8</f>
        <v>-888440.22963165515</v>
      </c>
      <c r="E13" s="311">
        <f>Pivot!J9</f>
        <v>-78161.533775141346</v>
      </c>
      <c r="F13" s="312">
        <f>Pivot!J10</f>
        <v>-62337.667739307901</v>
      </c>
      <c r="G13" s="306">
        <f>Pivot!J12</f>
        <v>1913767.7476894269</v>
      </c>
      <c r="H13" s="307">
        <f>Pivot!J13</f>
        <v>268566.50000758597</v>
      </c>
      <c r="I13" s="307">
        <f>Pivot!J14</f>
        <v>219909.31851253731</v>
      </c>
      <c r="J13" s="307">
        <f>Pivot!J15</f>
        <v>131128.0139169397</v>
      </c>
      <c r="K13" s="307">
        <f>Pivot!J16</f>
        <v>165397.04218543292</v>
      </c>
      <c r="L13" s="307">
        <f>Pivot!J17</f>
        <v>0</v>
      </c>
      <c r="M13" s="307">
        <f>Pivot!J18</f>
        <v>183916.33030393839</v>
      </c>
      <c r="N13" s="331">
        <f t="shared" si="0"/>
        <v>2882684.9526158613</v>
      </c>
      <c r="O13" s="306">
        <f>Pivot!J21</f>
        <v>0</v>
      </c>
      <c r="P13" s="307">
        <f>Pivot!J22</f>
        <v>37588.582562475662</v>
      </c>
      <c r="Q13" s="331">
        <f t="shared" si="1"/>
        <v>37588.582562475662</v>
      </c>
      <c r="R13" s="332">
        <f t="shared" si="2"/>
        <v>2845096.3700533859</v>
      </c>
      <c r="S13" s="308"/>
      <c r="T13" s="39"/>
    </row>
    <row r="14" spans="2:20" ht="14.45" x14ac:dyDescent="0.3">
      <c r="B14" s="123">
        <v>8</v>
      </c>
      <c r="C14" s="124">
        <v>2024</v>
      </c>
      <c r="D14" s="310">
        <f>Pivot!K8</f>
        <v>-836179.03965332243</v>
      </c>
      <c r="E14" s="311">
        <f>Pivot!K9</f>
        <v>-82024.208625152212</v>
      </c>
      <c r="F14" s="312">
        <f>Pivot!K10</f>
        <v>-67131.158238485426</v>
      </c>
      <c r="G14" s="306">
        <f>Pivot!K12</f>
        <v>2020714.4557757517</v>
      </c>
      <c r="H14" s="307">
        <f>Pivot!K13</f>
        <v>252768.47059537502</v>
      </c>
      <c r="I14" s="307">
        <f>Pivot!K14</f>
        <v>206973.47624709393</v>
      </c>
      <c r="J14" s="307">
        <f>Pivot!K15</f>
        <v>123414.60133359031</v>
      </c>
      <c r="K14" s="307">
        <f>Pivot!K16</f>
        <v>156485.63189670705</v>
      </c>
      <c r="L14" s="307">
        <f>Pivot!K17</f>
        <v>0</v>
      </c>
      <c r="M14" s="307">
        <f>Pivot!K18</f>
        <v>173097.72263900086</v>
      </c>
      <c r="N14" s="331">
        <f t="shared" si="0"/>
        <v>2933454.3584875194</v>
      </c>
      <c r="O14" s="306">
        <f>Pivot!K21</f>
        <v>0</v>
      </c>
      <c r="P14" s="307">
        <f>Pivot!K22</f>
        <v>37588.582562475662</v>
      </c>
      <c r="Q14" s="331">
        <f t="shared" si="1"/>
        <v>37588.582562475662</v>
      </c>
      <c r="R14" s="332">
        <f t="shared" si="2"/>
        <v>2895865.775925044</v>
      </c>
      <c r="S14" s="308"/>
      <c r="T14" s="39"/>
    </row>
    <row r="15" spans="2:20" ht="14.45" x14ac:dyDescent="0.3">
      <c r="B15" s="123">
        <v>9</v>
      </c>
      <c r="C15" s="124">
        <v>2025</v>
      </c>
      <c r="D15" s="310">
        <f>Pivot!L8</f>
        <v>-783917.84967498982</v>
      </c>
      <c r="E15" s="311">
        <f>Pivot!L9</f>
        <v>-85886.883475163049</v>
      </c>
      <c r="F15" s="312">
        <f>Pivot!L10</f>
        <v>-71924.648737662967</v>
      </c>
      <c r="G15" s="306">
        <f>Pivot!L12</f>
        <v>2127661.1638620766</v>
      </c>
      <c r="H15" s="307">
        <f>Pivot!L13</f>
        <v>236970.44118316408</v>
      </c>
      <c r="I15" s="307">
        <f>Pivot!L14</f>
        <v>194037.63398165058</v>
      </c>
      <c r="J15" s="307">
        <f>Pivot!L15</f>
        <v>115701.18875024092</v>
      </c>
      <c r="K15" s="307">
        <f>Pivot!L16</f>
        <v>147471.99317212022</v>
      </c>
      <c r="L15" s="307">
        <f>Pivot!L17</f>
        <v>0</v>
      </c>
      <c r="M15" s="307">
        <f>Pivot!L18</f>
        <v>162279.11497406327</v>
      </c>
      <c r="N15" s="331">
        <f t="shared" si="0"/>
        <v>2984121.5359233161</v>
      </c>
      <c r="O15" s="306">
        <f>Pivot!L21</f>
        <v>0</v>
      </c>
      <c r="P15" s="307">
        <f>Pivot!L22</f>
        <v>37588.582562475662</v>
      </c>
      <c r="Q15" s="331">
        <f t="shared" si="1"/>
        <v>37588.582562475662</v>
      </c>
      <c r="R15" s="332">
        <f t="shared" si="2"/>
        <v>2946532.9533608407</v>
      </c>
      <c r="S15" s="308"/>
      <c r="T15" s="39"/>
    </row>
    <row r="16" spans="2:20" ht="14.45" x14ac:dyDescent="0.3">
      <c r="B16" s="123">
        <v>10</v>
      </c>
      <c r="C16" s="124">
        <v>2026</v>
      </c>
      <c r="D16" s="310">
        <f>Pivot!M8</f>
        <v>-731656.65969665721</v>
      </c>
      <c r="E16" s="311">
        <f>Pivot!M9</f>
        <v>-89749.558325173915</v>
      </c>
      <c r="F16" s="312">
        <f>Pivot!M10</f>
        <v>-76718.139236840507</v>
      </c>
      <c r="G16" s="306">
        <f>Pivot!M12</f>
        <v>2234607.8719484014</v>
      </c>
      <c r="H16" s="307">
        <f>Pivot!M13</f>
        <v>221172.41177095316</v>
      </c>
      <c r="I16" s="307">
        <f>Pivot!M14</f>
        <v>181101.79171620723</v>
      </c>
      <c r="J16" s="307">
        <f>Pivot!M15</f>
        <v>107987.77616689153</v>
      </c>
      <c r="K16" s="307">
        <f>Pivot!M16</f>
        <v>138356.12601167237</v>
      </c>
      <c r="L16" s="307">
        <f>Pivot!M17</f>
        <v>0</v>
      </c>
      <c r="M16" s="307">
        <f>Pivot!M18</f>
        <v>151460.50730912577</v>
      </c>
      <c r="N16" s="331">
        <f t="shared" si="0"/>
        <v>3034686.4849232519</v>
      </c>
      <c r="O16" s="306">
        <f>Pivot!M21</f>
        <v>0</v>
      </c>
      <c r="P16" s="307">
        <f>Pivot!M22</f>
        <v>37588.582562475662</v>
      </c>
      <c r="Q16" s="331">
        <f t="shared" si="1"/>
        <v>37588.582562475662</v>
      </c>
      <c r="R16" s="332">
        <f t="shared" si="2"/>
        <v>2997097.9023607764</v>
      </c>
      <c r="S16" s="308"/>
      <c r="T16" s="39"/>
    </row>
    <row r="17" spans="2:20" ht="14.45" x14ac:dyDescent="0.3">
      <c r="B17" s="123">
        <v>11</v>
      </c>
      <c r="C17" s="124">
        <v>2027</v>
      </c>
      <c r="D17" s="310">
        <f>Pivot!N8</f>
        <v>-679395.4697183246</v>
      </c>
      <c r="E17" s="311">
        <f>Pivot!N9</f>
        <v>-93612.233175184781</v>
      </c>
      <c r="F17" s="312">
        <f>Pivot!N10</f>
        <v>-81511.629736018032</v>
      </c>
      <c r="G17" s="306">
        <f>Pivot!N12</f>
        <v>2341554.5800347258</v>
      </c>
      <c r="H17" s="307">
        <f>Pivot!N13</f>
        <v>205374.38235874221</v>
      </c>
      <c r="I17" s="307">
        <f>Pivot!N14</f>
        <v>168165.94945076382</v>
      </c>
      <c r="J17" s="307">
        <f>Pivot!N15</f>
        <v>100274.36358354213</v>
      </c>
      <c r="K17" s="307">
        <f>Pivot!N16</f>
        <v>129138.03041536357</v>
      </c>
      <c r="L17" s="307">
        <f>Pivot!N17</f>
        <v>0</v>
      </c>
      <c r="M17" s="307">
        <f>Pivot!N18</f>
        <v>140641.89964418818</v>
      </c>
      <c r="N17" s="331">
        <f t="shared" si="0"/>
        <v>3085149.2054873258</v>
      </c>
      <c r="O17" s="306">
        <f>Pivot!N21</f>
        <v>0</v>
      </c>
      <c r="P17" s="307">
        <f>Pivot!N22</f>
        <v>37588.582562475662</v>
      </c>
      <c r="Q17" s="331">
        <f t="shared" si="1"/>
        <v>37588.582562475662</v>
      </c>
      <c r="R17" s="332">
        <f t="shared" si="2"/>
        <v>3047560.6229248503</v>
      </c>
      <c r="S17" s="308"/>
      <c r="T17" s="39"/>
    </row>
    <row r="18" spans="2:20" ht="14.45" x14ac:dyDescent="0.3">
      <c r="B18" s="123">
        <v>12</v>
      </c>
      <c r="C18" s="124">
        <v>2028</v>
      </c>
      <c r="D18" s="310">
        <f>Pivot!O8</f>
        <v>-627134.27973999199</v>
      </c>
      <c r="E18" s="311">
        <f>Pivot!O9</f>
        <v>-97474.908025195618</v>
      </c>
      <c r="F18" s="312">
        <f>Pivot!O10</f>
        <v>-86305.120235195558</v>
      </c>
      <c r="G18" s="306">
        <f>Pivot!O12</f>
        <v>2448501.2881210507</v>
      </c>
      <c r="H18" s="307">
        <f>Pivot!O13</f>
        <v>189576.35294653129</v>
      </c>
      <c r="I18" s="307">
        <f>Pivot!O14</f>
        <v>155230.10718532046</v>
      </c>
      <c r="J18" s="307">
        <f>Pivot!O15</f>
        <v>92560.951000192741</v>
      </c>
      <c r="K18" s="307">
        <f>Pivot!O16</f>
        <v>119817.70638319376</v>
      </c>
      <c r="L18" s="307">
        <f>Pivot!O17</f>
        <v>0</v>
      </c>
      <c r="M18" s="307">
        <f>Pivot!O18</f>
        <v>129823.29197925064</v>
      </c>
      <c r="N18" s="331">
        <f t="shared" si="0"/>
        <v>3135509.6976155397</v>
      </c>
      <c r="O18" s="306">
        <f>Pivot!O21</f>
        <v>0</v>
      </c>
      <c r="P18" s="307">
        <f>Pivot!O22</f>
        <v>37588.582562475662</v>
      </c>
      <c r="Q18" s="331">
        <f t="shared" si="1"/>
        <v>37588.582562475662</v>
      </c>
      <c r="R18" s="332">
        <f t="shared" si="2"/>
        <v>3097921.1150530642</v>
      </c>
      <c r="S18" s="308"/>
      <c r="T18" s="39"/>
    </row>
    <row r="19" spans="2:20" ht="14.45" x14ac:dyDescent="0.3">
      <c r="B19" s="123">
        <v>13</v>
      </c>
      <c r="C19" s="124">
        <v>2029</v>
      </c>
      <c r="D19" s="310">
        <f>Pivot!P8</f>
        <v>-574873.08976165927</v>
      </c>
      <c r="E19" s="311">
        <f>Pivot!P9</f>
        <v>-101337.58287520648</v>
      </c>
      <c r="F19" s="312">
        <f>Pivot!P10</f>
        <v>-91098.610734373098</v>
      </c>
      <c r="G19" s="306">
        <f>Pivot!P12</f>
        <v>2555447.9962073755</v>
      </c>
      <c r="H19" s="307">
        <f>Pivot!P13</f>
        <v>173778.32353432034</v>
      </c>
      <c r="I19" s="307">
        <f>Pivot!P14</f>
        <v>142294.26491987711</v>
      </c>
      <c r="J19" s="307">
        <f>Pivot!P15</f>
        <v>84847.538416843337</v>
      </c>
      <c r="K19" s="307">
        <f>Pivot!P16</f>
        <v>109832.89751792763</v>
      </c>
      <c r="L19" s="307">
        <f>Pivot!P17</f>
        <v>0</v>
      </c>
      <c r="M19" s="307">
        <f>Pivot!P18</f>
        <v>119004.6843143131</v>
      </c>
      <c r="N19" s="331">
        <f t="shared" si="0"/>
        <v>3185205.7049106569</v>
      </c>
      <c r="O19" s="306">
        <f>Pivot!P21</f>
        <v>0</v>
      </c>
      <c r="P19" s="307">
        <f>Pivot!P22</f>
        <v>37588.582562475662</v>
      </c>
      <c r="Q19" s="331">
        <f t="shared" si="1"/>
        <v>37588.582562475662</v>
      </c>
      <c r="R19" s="332">
        <f t="shared" si="2"/>
        <v>3147617.1223481814</v>
      </c>
      <c r="S19" s="308"/>
      <c r="T19" s="39"/>
    </row>
    <row r="20" spans="2:20" ht="14.45" x14ac:dyDescent="0.3">
      <c r="B20" s="123">
        <v>14</v>
      </c>
      <c r="C20" s="124">
        <v>2030</v>
      </c>
      <c r="D20" s="310">
        <f>Pivot!Q8</f>
        <v>-522611.8997833266</v>
      </c>
      <c r="E20" s="311">
        <f>Pivot!Q9</f>
        <v>-105200.25772521735</v>
      </c>
      <c r="F20" s="312">
        <f>Pivot!Q10</f>
        <v>-95892.101233550638</v>
      </c>
      <c r="G20" s="306">
        <f>Pivot!Q12</f>
        <v>2662394.7042936999</v>
      </c>
      <c r="H20" s="307">
        <f>Pivot!Q13</f>
        <v>157980.29412210942</v>
      </c>
      <c r="I20" s="307">
        <f>Pivot!Q14</f>
        <v>129358.42265443373</v>
      </c>
      <c r="J20" s="307">
        <f>Pivot!Q15</f>
        <v>77134.125833493963</v>
      </c>
      <c r="K20" s="307">
        <f>Pivot!Q16</f>
        <v>100359.23083196637</v>
      </c>
      <c r="L20" s="307">
        <f>Pivot!Q17</f>
        <v>0</v>
      </c>
      <c r="M20" s="307">
        <f>Pivot!Q18</f>
        <v>108186.07664937554</v>
      </c>
      <c r="N20" s="331">
        <f t="shared" si="0"/>
        <v>3235412.8543850789</v>
      </c>
      <c r="O20" s="306">
        <f>Pivot!Q21</f>
        <v>0</v>
      </c>
      <c r="P20" s="307">
        <f>Pivot!Q22</f>
        <v>37588.582562475662</v>
      </c>
      <c r="Q20" s="331">
        <f t="shared" si="1"/>
        <v>37588.582562475662</v>
      </c>
      <c r="R20" s="332">
        <f t="shared" si="2"/>
        <v>3197824.2718226034</v>
      </c>
      <c r="S20" s="308"/>
      <c r="T20" s="39"/>
    </row>
    <row r="21" spans="2:20" ht="14.45" x14ac:dyDescent="0.3">
      <c r="B21" s="123">
        <v>15</v>
      </c>
      <c r="C21" s="124">
        <v>2031</v>
      </c>
      <c r="D21" s="310">
        <f>Pivot!R8</f>
        <v>-470350.70980499388</v>
      </c>
      <c r="E21" s="311">
        <f>Pivot!R9</f>
        <v>-109062.93257522819</v>
      </c>
      <c r="F21" s="312">
        <f>Pivot!R10</f>
        <v>-100685.59173272816</v>
      </c>
      <c r="G21" s="306">
        <f>Pivot!R12</f>
        <v>2769341.4123800248</v>
      </c>
      <c r="H21" s="307">
        <f>Pivot!R13</f>
        <v>142182.26470989847</v>
      </c>
      <c r="I21" s="307">
        <f>Pivot!R14</f>
        <v>116422.58038899035</v>
      </c>
      <c r="J21" s="307">
        <f>Pivot!R15</f>
        <v>69420.713250144559</v>
      </c>
      <c r="K21" s="307">
        <f>Pivot!R16</f>
        <v>91243.363671518542</v>
      </c>
      <c r="L21" s="307">
        <f>Pivot!R17</f>
        <v>0</v>
      </c>
      <c r="M21" s="307">
        <f>Pivot!R18</f>
        <v>97367.46898443799</v>
      </c>
      <c r="N21" s="331">
        <f t="shared" si="0"/>
        <v>3285977.8033850142</v>
      </c>
      <c r="O21" s="306">
        <f>Pivot!R21</f>
        <v>0</v>
      </c>
      <c r="P21" s="307">
        <f>Pivot!R22</f>
        <v>37588.582562475662</v>
      </c>
      <c r="Q21" s="331">
        <f t="shared" si="1"/>
        <v>37588.582562475662</v>
      </c>
      <c r="R21" s="332">
        <f t="shared" si="2"/>
        <v>3248389.2208225387</v>
      </c>
      <c r="S21" s="308"/>
      <c r="T21" s="39"/>
    </row>
    <row r="22" spans="2:20" ht="14.45" x14ac:dyDescent="0.3">
      <c r="B22" s="123">
        <v>16</v>
      </c>
      <c r="C22" s="124">
        <v>2032</v>
      </c>
      <c r="D22" s="310">
        <f>Pivot!S8</f>
        <v>-418089.51982666121</v>
      </c>
      <c r="E22" s="311">
        <f>Pivot!S9</f>
        <v>-112925.60742523905</v>
      </c>
      <c r="F22" s="312">
        <f>Pivot!S10</f>
        <v>-105479.08223190569</v>
      </c>
      <c r="G22" s="306">
        <f>Pivot!S12</f>
        <v>2876288.1204663496</v>
      </c>
      <c r="H22" s="307">
        <f>Pivot!S13</f>
        <v>126384.23529768751</v>
      </c>
      <c r="I22" s="307">
        <f>Pivot!S14</f>
        <v>103486.73812354699</v>
      </c>
      <c r="J22" s="307">
        <f>Pivot!S15</f>
        <v>61707.30066679517</v>
      </c>
      <c r="K22" s="307">
        <f>Pivot!S16</f>
        <v>81514.125895904843</v>
      </c>
      <c r="L22" s="307">
        <f>Pivot!S17</f>
        <v>0</v>
      </c>
      <c r="M22" s="307">
        <f>Pivot!S18</f>
        <v>86548.861319500444</v>
      </c>
      <c r="N22" s="331">
        <f t="shared" si="0"/>
        <v>3335929.3817697843</v>
      </c>
      <c r="O22" s="306">
        <f>Pivot!S21</f>
        <v>0</v>
      </c>
      <c r="P22" s="307">
        <f>Pivot!S22</f>
        <v>37588.582562475662</v>
      </c>
      <c r="Q22" s="331">
        <f t="shared" si="1"/>
        <v>37588.582562475662</v>
      </c>
      <c r="R22" s="332">
        <f t="shared" si="2"/>
        <v>3298340.7992073088</v>
      </c>
      <c r="S22" s="308"/>
      <c r="T22" s="39"/>
    </row>
    <row r="23" spans="2:20" ht="14.45" x14ac:dyDescent="0.3">
      <c r="B23" s="123">
        <v>17</v>
      </c>
      <c r="C23" s="124">
        <v>2033</v>
      </c>
      <c r="D23" s="310">
        <f>Pivot!T8</f>
        <v>-365828.32984832855</v>
      </c>
      <c r="E23" s="311">
        <f>Pivot!T9</f>
        <v>-116788.28227524992</v>
      </c>
      <c r="F23" s="312">
        <f>Pivot!T10</f>
        <v>-110272.57273108322</v>
      </c>
      <c r="G23" s="306">
        <f>Pivot!T12</f>
        <v>2983234.8285526745</v>
      </c>
      <c r="H23" s="307">
        <f>Pivot!T13</f>
        <v>110586.20588547658</v>
      </c>
      <c r="I23" s="307">
        <f>Pivot!T14</f>
        <v>90550.895858103613</v>
      </c>
      <c r="J23" s="307">
        <f>Pivot!T15</f>
        <v>53993.888083445774</v>
      </c>
      <c r="K23" s="307">
        <f>Pivot!T16</f>
        <v>71682.659684430153</v>
      </c>
      <c r="L23" s="307">
        <f>Pivot!T17</f>
        <v>0</v>
      </c>
      <c r="M23" s="307">
        <f>Pivot!T18</f>
        <v>75730.253654562883</v>
      </c>
      <c r="N23" s="331">
        <f t="shared" si="0"/>
        <v>3385778.7317186934</v>
      </c>
      <c r="O23" s="306">
        <f>Pivot!T21</f>
        <v>0</v>
      </c>
      <c r="P23" s="307">
        <f>Pivot!T22</f>
        <v>37588.582562475662</v>
      </c>
      <c r="Q23" s="331">
        <f t="shared" si="1"/>
        <v>37588.582562475662</v>
      </c>
      <c r="R23" s="332">
        <f t="shared" si="2"/>
        <v>3348190.1491562179</v>
      </c>
      <c r="S23" s="308"/>
      <c r="T23" s="39"/>
    </row>
    <row r="24" spans="2:20" ht="14.45" x14ac:dyDescent="0.3">
      <c r="B24" s="123">
        <v>18</v>
      </c>
      <c r="C24" s="124">
        <v>2034</v>
      </c>
      <c r="D24" s="310">
        <f>Pivot!U8</f>
        <v>-313567.13986999582</v>
      </c>
      <c r="E24" s="311">
        <f>Pivot!U9</f>
        <v>-120650.95712526079</v>
      </c>
      <c r="F24" s="312">
        <f>Pivot!U10</f>
        <v>-115066.06323026074</v>
      </c>
      <c r="G24" s="306">
        <f>Pivot!U12</f>
        <v>3090181.5366389989</v>
      </c>
      <c r="H24" s="307">
        <f>Pivot!U13</f>
        <v>94788.176473265645</v>
      </c>
      <c r="I24" s="307">
        <f>Pivot!U14</f>
        <v>77615.053592660246</v>
      </c>
      <c r="J24" s="307">
        <f>Pivot!U15</f>
        <v>46280.475500096371</v>
      </c>
      <c r="K24" s="307">
        <f>Pivot!U16</f>
        <v>61748.965037094487</v>
      </c>
      <c r="L24" s="307">
        <f>Pivot!U17</f>
        <v>0</v>
      </c>
      <c r="M24" s="307">
        <f>Pivot!U18</f>
        <v>64911.645989625329</v>
      </c>
      <c r="N24" s="331">
        <f t="shared" si="0"/>
        <v>3435525.8532317411</v>
      </c>
      <c r="O24" s="306">
        <f>Pivot!U21</f>
        <v>0</v>
      </c>
      <c r="P24" s="307">
        <f>Pivot!U22</f>
        <v>37588.582562475662</v>
      </c>
      <c r="Q24" s="331">
        <f t="shared" si="1"/>
        <v>37588.582562475662</v>
      </c>
      <c r="R24" s="332">
        <f t="shared" si="2"/>
        <v>3397937.2706692657</v>
      </c>
      <c r="S24" s="308"/>
      <c r="T24" s="39"/>
    </row>
    <row r="25" spans="2:20" ht="14.45" x14ac:dyDescent="0.3">
      <c r="B25" s="123">
        <v>19</v>
      </c>
      <c r="C25" s="124">
        <v>2035</v>
      </c>
      <c r="D25" s="310">
        <f>Pivot!V8</f>
        <v>-261305.94989166319</v>
      </c>
      <c r="E25" s="311">
        <f>Pivot!V9</f>
        <v>-124513.63197527162</v>
      </c>
      <c r="F25" s="312">
        <f>Pivot!V10</f>
        <v>-119859.55372943827</v>
      </c>
      <c r="G25" s="306">
        <f>Pivot!V12</f>
        <v>3197128.2447253242</v>
      </c>
      <c r="H25" s="307">
        <f>Pivot!V13</f>
        <v>78990.147061054697</v>
      </c>
      <c r="I25" s="307">
        <f>Pivot!V14</f>
        <v>64679.21132721685</v>
      </c>
      <c r="J25" s="307">
        <f>Pivot!V15</f>
        <v>38567.062916746974</v>
      </c>
      <c r="K25" s="307">
        <f>Pivot!V16</f>
        <v>51713.041953897853</v>
      </c>
      <c r="L25" s="307">
        <f>Pivot!V17</f>
        <v>0</v>
      </c>
      <c r="M25" s="307">
        <f>Pivot!V18</f>
        <v>54093.038324687761</v>
      </c>
      <c r="N25" s="331">
        <f t="shared" si="0"/>
        <v>3485170.7463089284</v>
      </c>
      <c r="O25" s="306">
        <f>Pivot!V21</f>
        <v>0</v>
      </c>
      <c r="P25" s="307">
        <f>Pivot!V22</f>
        <v>37588.582562475662</v>
      </c>
      <c r="Q25" s="331">
        <f t="shared" si="1"/>
        <v>37588.582562475662</v>
      </c>
      <c r="R25" s="332">
        <f t="shared" si="2"/>
        <v>3447582.1637464529</v>
      </c>
      <c r="S25" s="308"/>
      <c r="T25" s="39"/>
    </row>
    <row r="26" spans="2:20" ht="14.45" x14ac:dyDescent="0.3">
      <c r="B26" s="123">
        <v>20</v>
      </c>
      <c r="C26" s="124">
        <v>2036</v>
      </c>
      <c r="D26" s="310">
        <f>Pivot!W8</f>
        <v>-209044.75991333052</v>
      </c>
      <c r="E26" s="311">
        <f>Pivot!W9</f>
        <v>-128376.30682528249</v>
      </c>
      <c r="F26" s="312">
        <f>Pivot!W10</f>
        <v>-124653.04422861579</v>
      </c>
      <c r="G26" s="306">
        <f>Pivot!W12</f>
        <v>3304074.9528116491</v>
      </c>
      <c r="H26" s="307">
        <f>Pivot!W13</f>
        <v>63192.117648843749</v>
      </c>
      <c r="I26" s="307">
        <f>Pivot!W14</f>
        <v>51743.369061773483</v>
      </c>
      <c r="J26" s="307">
        <f>Pivot!W15</f>
        <v>30853.650333397571</v>
      </c>
      <c r="K26" s="307">
        <f>Pivot!W16</f>
        <v>41574.890434840236</v>
      </c>
      <c r="L26" s="307">
        <f>Pivot!W17</f>
        <v>0</v>
      </c>
      <c r="M26" s="307">
        <f>Pivot!W18</f>
        <v>43274.430659750215</v>
      </c>
      <c r="N26" s="331">
        <f t="shared" si="0"/>
        <v>3534713.4109502542</v>
      </c>
      <c r="O26" s="306">
        <f>Pivot!W21</f>
        <v>0</v>
      </c>
      <c r="P26" s="307">
        <f>Pivot!W22</f>
        <v>37588.582562475662</v>
      </c>
      <c r="Q26" s="331">
        <f t="shared" si="1"/>
        <v>37588.582562475662</v>
      </c>
      <c r="R26" s="332">
        <f t="shared" si="2"/>
        <v>3497124.8283877787</v>
      </c>
      <c r="S26" s="308"/>
      <c r="T26" s="39"/>
    </row>
    <row r="27" spans="2:20" ht="14.45" x14ac:dyDescent="0.3">
      <c r="B27" s="123">
        <v>21</v>
      </c>
      <c r="C27" s="124">
        <v>2037</v>
      </c>
      <c r="D27" s="310">
        <f>Pivot!X8</f>
        <v>-156783.56993499785</v>
      </c>
      <c r="E27" s="311">
        <f>Pivot!X9</f>
        <v>-132238.98167529335</v>
      </c>
      <c r="F27" s="312">
        <f>Pivot!X10</f>
        <v>-129446.53472779333</v>
      </c>
      <c r="G27" s="306">
        <f>Pivot!X12</f>
        <v>3411021.6608979735</v>
      </c>
      <c r="H27" s="307">
        <f>Pivot!X13</f>
        <v>47394.088236632808</v>
      </c>
      <c r="I27" s="307">
        <f>Pivot!X14</f>
        <v>38807.526796330101</v>
      </c>
      <c r="J27" s="307">
        <f>Pivot!X15</f>
        <v>23140.237750048178</v>
      </c>
      <c r="K27" s="307">
        <f>Pivot!X16</f>
        <v>31334.510479921635</v>
      </c>
      <c r="L27" s="307">
        <f>Pivot!X17</f>
        <v>0</v>
      </c>
      <c r="M27" s="307">
        <f>Pivot!X18</f>
        <v>32455.822994812654</v>
      </c>
      <c r="N27" s="331">
        <f t="shared" si="0"/>
        <v>3584153.8471557191</v>
      </c>
      <c r="O27" s="306">
        <f>Pivot!X21</f>
        <v>0</v>
      </c>
      <c r="P27" s="307">
        <f>Pivot!X22</f>
        <v>37588.582562475662</v>
      </c>
      <c r="Q27" s="331">
        <f t="shared" si="1"/>
        <v>37588.582562475662</v>
      </c>
      <c r="R27" s="332">
        <f t="shared" si="2"/>
        <v>3546565.2645932436</v>
      </c>
      <c r="S27" s="308"/>
      <c r="T27" s="39"/>
    </row>
    <row r="28" spans="2:20" ht="14.45" x14ac:dyDescent="0.3">
      <c r="B28" s="123">
        <v>22</v>
      </c>
      <c r="C28" s="124">
        <v>2038</v>
      </c>
      <c r="D28" s="310">
        <f>Pivot!Y8</f>
        <v>-104522.3799566652</v>
      </c>
      <c r="E28" s="311">
        <f>Pivot!Y9</f>
        <v>-136101.65652530422</v>
      </c>
      <c r="F28" s="312">
        <f>Pivot!Y10</f>
        <v>-134240.02522697087</v>
      </c>
      <c r="G28" s="306">
        <f>Pivot!Y12</f>
        <v>3517968.3689842983</v>
      </c>
      <c r="H28" s="307">
        <f>Pivot!Y13</f>
        <v>31596.058824421856</v>
      </c>
      <c r="I28" s="307">
        <f>Pivot!Y14</f>
        <v>25871.684530886727</v>
      </c>
      <c r="J28" s="307">
        <f>Pivot!Y15</f>
        <v>15426.825166698784</v>
      </c>
      <c r="K28" s="307">
        <f>Pivot!Y16</f>
        <v>20991.902089142066</v>
      </c>
      <c r="L28" s="307">
        <f>Pivot!Y17</f>
        <v>0</v>
      </c>
      <c r="M28" s="307">
        <f>Pivot!Y18</f>
        <v>21637.215329875093</v>
      </c>
      <c r="N28" s="331">
        <f t="shared" si="0"/>
        <v>3633492.0549253235</v>
      </c>
      <c r="O28" s="306">
        <f>Pivot!Y21</f>
        <v>0</v>
      </c>
      <c r="P28" s="307">
        <f>Pivot!Y22</f>
        <v>37588.582562475662</v>
      </c>
      <c r="Q28" s="331">
        <f t="shared" si="1"/>
        <v>37588.582562475662</v>
      </c>
      <c r="R28" s="332">
        <f t="shared" si="2"/>
        <v>3595903.472362848</v>
      </c>
      <c r="S28" s="308"/>
      <c r="T28" s="39"/>
    </row>
    <row r="29" spans="2:20" ht="14.45" x14ac:dyDescent="0.3">
      <c r="B29" s="123">
        <v>23</v>
      </c>
      <c r="C29" s="124">
        <v>2039</v>
      </c>
      <c r="D29" s="310">
        <f>Pivot!Z8</f>
        <v>-52261.189978332535</v>
      </c>
      <c r="E29" s="311">
        <f>Pivot!Z9</f>
        <v>-139964.33137531506</v>
      </c>
      <c r="F29" s="312">
        <f>Pivot!Z10</f>
        <v>-139033.51572614838</v>
      </c>
      <c r="G29" s="306">
        <f>Pivot!Z12</f>
        <v>3624915.0770706227</v>
      </c>
      <c r="H29" s="307">
        <f>Pivot!Z13</f>
        <v>15798.029412210914</v>
      </c>
      <c r="I29" s="307">
        <f>Pivot!Z14</f>
        <v>12935.842265443353</v>
      </c>
      <c r="J29" s="307">
        <f>Pivot!Z15</f>
        <v>7713.4125833493845</v>
      </c>
      <c r="K29" s="307">
        <f>Pivot!Z16</f>
        <v>10598.179480432</v>
      </c>
      <c r="L29" s="307">
        <f>Pivot!Z17</f>
        <v>0</v>
      </c>
      <c r="M29" s="307">
        <f>Pivot!Z18</f>
        <v>10818.607664937537</v>
      </c>
      <c r="N29" s="331">
        <f t="shared" si="0"/>
        <v>3682779.148476996</v>
      </c>
      <c r="O29" s="306">
        <f>Pivot!Z21</f>
        <v>0</v>
      </c>
      <c r="P29" s="307">
        <f>Pivot!Z22</f>
        <v>37588.582562475662</v>
      </c>
      <c r="Q29" s="331">
        <f t="shared" si="1"/>
        <v>37588.582562475662</v>
      </c>
      <c r="R29" s="332">
        <f t="shared" si="2"/>
        <v>3645190.5659145205</v>
      </c>
      <c r="S29" s="308"/>
      <c r="T29" s="39"/>
    </row>
    <row r="30" spans="2:20" ht="14.45" x14ac:dyDescent="0.3">
      <c r="B30" s="123">
        <v>24</v>
      </c>
      <c r="C30" s="124">
        <v>2040</v>
      </c>
      <c r="D30" s="310">
        <f>Pivot!AA8</f>
        <v>0</v>
      </c>
      <c r="E30" s="311">
        <f>Pivot!AA9</f>
        <v>-143827.00622532587</v>
      </c>
      <c r="F30" s="312">
        <f>Pivot!AA10</f>
        <v>-143827.00622532587</v>
      </c>
      <c r="G30" s="306">
        <f>Pivot!AA12</f>
        <v>3731861.7851569471</v>
      </c>
      <c r="H30" s="307">
        <f>Pivot!AA13</f>
        <v>0</v>
      </c>
      <c r="I30" s="307">
        <f>Pivot!AA14</f>
        <v>0</v>
      </c>
      <c r="J30" s="307">
        <f>Pivot!AA15</f>
        <v>0</v>
      </c>
      <c r="K30" s="307">
        <f>Pivot!AA16</f>
        <v>0</v>
      </c>
      <c r="L30" s="307">
        <f>Pivot!AA17</f>
        <v>0</v>
      </c>
      <c r="M30" s="307">
        <f>Pivot!AA18</f>
        <v>0</v>
      </c>
      <c r="N30" s="331">
        <f t="shared" si="0"/>
        <v>3731861.7851569471</v>
      </c>
      <c r="O30" s="306">
        <f>Pivot!AA21</f>
        <v>0</v>
      </c>
      <c r="P30" s="307">
        <f>Pivot!AA22</f>
        <v>37588.582562475662</v>
      </c>
      <c r="Q30" s="331">
        <f t="shared" si="1"/>
        <v>37588.582562475662</v>
      </c>
      <c r="R30" s="332">
        <f t="shared" si="2"/>
        <v>3694273.2025944716</v>
      </c>
      <c r="S30" s="308"/>
      <c r="T30" s="39"/>
    </row>
    <row r="31" spans="2:20" ht="14.45" x14ac:dyDescent="0.3">
      <c r="B31" s="124" t="s">
        <v>170</v>
      </c>
      <c r="C31" s="124" t="s">
        <v>169</v>
      </c>
      <c r="D31" s="316">
        <f t="shared" ref="D31:K31" si="3">SUM(D7:D30)</f>
        <v>-10974849.895449858</v>
      </c>
      <c r="E31" s="317">
        <f t="shared" si="3"/>
        <v>-2209205.412229564</v>
      </c>
      <c r="F31" s="318">
        <f t="shared" si="3"/>
        <v>-2013734.1259045629</v>
      </c>
      <c r="G31" s="319">
        <f t="shared" si="3"/>
        <v>55910288.790167712</v>
      </c>
      <c r="H31" s="320">
        <f t="shared" si="3"/>
        <v>4915393.3360095052</v>
      </c>
      <c r="I31" s="321">
        <f t="shared" si="3"/>
        <v>2716526.8757431083</v>
      </c>
      <c r="J31" s="320">
        <f t="shared" si="3"/>
        <v>1619816.6425033731</v>
      </c>
      <c r="K31" s="321">
        <f t="shared" si="3"/>
        <v>2076006.3750081819</v>
      </c>
      <c r="L31" s="320">
        <v>0</v>
      </c>
      <c r="M31" s="321">
        <f t="shared" ref="M31:R31" si="4">SUM(M7:M30)</f>
        <v>2271907.609636886</v>
      </c>
      <c r="N31" s="309">
        <f t="shared" si="4"/>
        <v>69509939.629068762</v>
      </c>
      <c r="O31" s="319">
        <f t="shared" si="4"/>
        <v>111134356</v>
      </c>
      <c r="P31" s="320">
        <f t="shared" si="4"/>
        <v>789360.23381198908</v>
      </c>
      <c r="Q31" s="313">
        <f t="shared" si="4"/>
        <v>111923716.233812</v>
      </c>
      <c r="R31" s="314">
        <f t="shared" si="4"/>
        <v>-42413776.604743242</v>
      </c>
      <c r="S31" s="315">
        <f>N31/Q31</f>
        <v>0.62104745953806972</v>
      </c>
    </row>
  </sheetData>
  <mergeCells count="7">
    <mergeCell ref="B2:D2"/>
    <mergeCell ref="G4:N4"/>
    <mergeCell ref="O4:Q4"/>
    <mergeCell ref="R4:S4"/>
    <mergeCell ref="B3:C3"/>
    <mergeCell ref="B4:C4"/>
    <mergeCell ref="D4:F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B2:G17"/>
  <sheetViews>
    <sheetView workbookViewId="0">
      <selection activeCell="B21" sqref="B21"/>
    </sheetView>
  </sheetViews>
  <sheetFormatPr defaultRowHeight="15" x14ac:dyDescent="0.25"/>
  <cols>
    <col min="2" max="2" width="46.5703125" bestFit="1" customWidth="1"/>
    <col min="3" max="3" width="16.28515625" customWidth="1"/>
    <col min="4" max="4" width="12.5703125" bestFit="1" customWidth="1"/>
    <col min="5" max="5" width="15.140625" customWidth="1"/>
    <col min="6" max="6" width="12" bestFit="1" customWidth="1"/>
  </cols>
  <sheetData>
    <row r="2" spans="2:7" thickBot="1" x14ac:dyDescent="0.35">
      <c r="B2" s="7" t="s">
        <v>248</v>
      </c>
    </row>
    <row r="3" spans="2:7" thickBot="1" x14ac:dyDescent="0.35">
      <c r="B3" s="199"/>
      <c r="C3" s="205">
        <v>2012</v>
      </c>
      <c r="D3" s="206"/>
      <c r="E3" s="206">
        <v>2013</v>
      </c>
      <c r="F3" s="207"/>
    </row>
    <row r="4" spans="2:7" ht="14.45" x14ac:dyDescent="0.3">
      <c r="B4" s="174"/>
      <c r="C4" s="170" t="s">
        <v>236</v>
      </c>
      <c r="D4" s="201" t="s">
        <v>228</v>
      </c>
      <c r="E4" s="201" t="s">
        <v>237</v>
      </c>
      <c r="F4" s="202" t="s">
        <v>228</v>
      </c>
    </row>
    <row r="5" spans="2:7" ht="14.45" x14ac:dyDescent="0.3">
      <c r="B5" s="131" t="s">
        <v>240</v>
      </c>
      <c r="C5" s="209">
        <v>223256000</v>
      </c>
      <c r="D5" s="200" t="e">
        <f>C5*#REF!</f>
        <v>#REF!</v>
      </c>
      <c r="E5" s="200">
        <v>224770000</v>
      </c>
      <c r="F5" s="203" t="e">
        <f>E5*#REF!</f>
        <v>#REF!</v>
      </c>
      <c r="G5" s="196" t="s">
        <v>238</v>
      </c>
    </row>
    <row r="6" spans="2:7" ht="14.45" x14ac:dyDescent="0.3">
      <c r="B6" s="131" t="s">
        <v>241</v>
      </c>
      <c r="C6" s="132">
        <f>205075-18965-123437</f>
        <v>62673</v>
      </c>
      <c r="D6" s="37">
        <f>C6</f>
        <v>62673</v>
      </c>
      <c r="E6" s="37">
        <f>209159-22483-122515</f>
        <v>64161</v>
      </c>
      <c r="F6" s="204">
        <f>E6</f>
        <v>64161</v>
      </c>
      <c r="G6" s="196" t="s">
        <v>239</v>
      </c>
    </row>
    <row r="7" spans="2:7" thickBot="1" x14ac:dyDescent="0.35">
      <c r="B7" s="208" t="s">
        <v>249</v>
      </c>
      <c r="C7" s="177">
        <f>C5/C6</f>
        <v>3562.2357314952214</v>
      </c>
      <c r="D7" s="172" t="e">
        <f>D5/D6</f>
        <v>#REF!</v>
      </c>
      <c r="E7" s="172">
        <f>E5/E6</f>
        <v>3503.2184660463522</v>
      </c>
      <c r="F7" s="178" t="e">
        <f>F5/F6</f>
        <v>#REF!</v>
      </c>
    </row>
    <row r="8" spans="2:7" thickBot="1" x14ac:dyDescent="0.35">
      <c r="B8" s="197" t="s">
        <v>246</v>
      </c>
      <c r="C8" s="198" t="e">
        <f>(D7+F7)/2</f>
        <v>#REF!</v>
      </c>
    </row>
    <row r="9" spans="2:7" ht="14.45" x14ac:dyDescent="0.3">
      <c r="B9" t="s">
        <v>242</v>
      </c>
    </row>
    <row r="11" spans="2:7" thickBot="1" x14ac:dyDescent="0.35">
      <c r="B11" s="7" t="s">
        <v>247</v>
      </c>
      <c r="C11" s="1" t="s">
        <v>250</v>
      </c>
      <c r="D11" s="1" t="s">
        <v>228</v>
      </c>
    </row>
    <row r="12" spans="2:7" ht="14.45" x14ac:dyDescent="0.3">
      <c r="B12" s="170" t="s">
        <v>243</v>
      </c>
      <c r="C12" s="210">
        <v>98000</v>
      </c>
      <c r="D12" s="211" t="e">
        <f>C12*#REF!</f>
        <v>#REF!</v>
      </c>
    </row>
    <row r="13" spans="2:7" ht="14.45" x14ac:dyDescent="0.3">
      <c r="B13" s="171" t="s">
        <v>244</v>
      </c>
      <c r="C13" s="200">
        <v>107000</v>
      </c>
      <c r="D13" s="203" t="e">
        <f>C13*#REF!</f>
        <v>#REF!</v>
      </c>
    </row>
    <row r="14" spans="2:7" ht="14.45" x14ac:dyDescent="0.3">
      <c r="B14" s="171" t="s">
        <v>245</v>
      </c>
      <c r="C14" s="200">
        <f>(C12+C13)/2</f>
        <v>102500</v>
      </c>
      <c r="D14" s="203" t="e">
        <f>C14*#REF!</f>
        <v>#REF!</v>
      </c>
    </row>
    <row r="15" spans="2:7" thickBot="1" x14ac:dyDescent="0.35">
      <c r="B15" s="212" t="s">
        <v>217</v>
      </c>
      <c r="C15" s="213">
        <v>12</v>
      </c>
      <c r="D15" s="214"/>
    </row>
    <row r="16" spans="2:7" thickBot="1" x14ac:dyDescent="0.35">
      <c r="B16" s="222" t="s">
        <v>218</v>
      </c>
      <c r="C16" s="305" t="e">
        <f>D14/C15</f>
        <v>#REF!</v>
      </c>
      <c r="D16" s="223"/>
    </row>
    <row r="17" spans="2:2" ht="14.45" x14ac:dyDescent="0.3">
      <c r="B17" s="221" t="s">
        <v>254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B2:D20"/>
  <sheetViews>
    <sheetView workbookViewId="0">
      <selection activeCell="D24" sqref="D24"/>
    </sheetView>
  </sheetViews>
  <sheetFormatPr defaultRowHeight="15" x14ac:dyDescent="0.25"/>
  <cols>
    <col min="2" max="2" width="49.140625" customWidth="1"/>
    <col min="3" max="3" width="19.42578125" customWidth="1"/>
    <col min="4" max="4" width="27.5703125" customWidth="1"/>
  </cols>
  <sheetData>
    <row r="2" spans="2:4" ht="14.45" x14ac:dyDescent="0.3">
      <c r="B2" s="7" t="s">
        <v>210</v>
      </c>
      <c r="C2" s="12"/>
    </row>
    <row r="3" spans="2:4" ht="29.45" thickBot="1" x14ac:dyDescent="0.35">
      <c r="B3" s="137" t="s">
        <v>195</v>
      </c>
      <c r="C3" s="138" t="s">
        <v>196</v>
      </c>
      <c r="D3" s="139" t="s">
        <v>209</v>
      </c>
    </row>
    <row r="4" spans="2:4" ht="15.6" thickTop="1" thickBot="1" x14ac:dyDescent="0.35">
      <c r="B4" s="150" t="s">
        <v>197</v>
      </c>
      <c r="C4" s="151">
        <v>0</v>
      </c>
      <c r="D4" s="144" t="e">
        <f>C4*#REF!</f>
        <v>#REF!</v>
      </c>
    </row>
    <row r="5" spans="2:4" thickBot="1" x14ac:dyDescent="0.35">
      <c r="B5" s="152" t="s">
        <v>198</v>
      </c>
      <c r="C5" s="153">
        <v>0.1</v>
      </c>
      <c r="D5" s="67" t="e">
        <f>C5*#REF!</f>
        <v>#REF!</v>
      </c>
    </row>
    <row r="6" spans="2:4" ht="14.45" x14ac:dyDescent="0.3">
      <c r="B6" s="140" t="s">
        <v>199</v>
      </c>
      <c r="C6" s="141">
        <v>1</v>
      </c>
      <c r="D6" s="142" t="e">
        <f>C6*#REF!</f>
        <v>#REF!</v>
      </c>
    </row>
    <row r="7" spans="2:4" ht="14.45" x14ac:dyDescent="0.3">
      <c r="B7" s="145" t="s">
        <v>200</v>
      </c>
      <c r="C7" s="146">
        <v>3.1</v>
      </c>
      <c r="D7" s="147" t="e">
        <f>C7*#REF!</f>
        <v>#REF!</v>
      </c>
    </row>
    <row r="8" spans="2:4" ht="14.45" x14ac:dyDescent="0.3">
      <c r="B8" s="145" t="s">
        <v>201</v>
      </c>
      <c r="C8" s="146">
        <v>5.6</v>
      </c>
      <c r="D8" s="147" t="e">
        <f>C8*#REF!</f>
        <v>#REF!</v>
      </c>
    </row>
    <row r="9" spans="2:4" ht="14.45" x14ac:dyDescent="0.3">
      <c r="B9" s="145" t="s">
        <v>202</v>
      </c>
      <c r="C9" s="146">
        <v>18.100000000000001</v>
      </c>
      <c r="D9" s="147" t="e">
        <f>C9*#REF!</f>
        <v>#REF!</v>
      </c>
    </row>
    <row r="10" spans="2:4" ht="14.45" x14ac:dyDescent="0.3">
      <c r="B10" s="145" t="s">
        <v>203</v>
      </c>
      <c r="C10" s="166">
        <v>3.3</v>
      </c>
      <c r="D10" s="118" t="e">
        <f>C10*#REF!</f>
        <v>#REF!</v>
      </c>
    </row>
    <row r="11" spans="2:4" ht="14.45" x14ac:dyDescent="0.3">
      <c r="B11" s="143" t="s">
        <v>204</v>
      </c>
      <c r="C11" s="167">
        <v>10.5</v>
      </c>
      <c r="D11" s="168" t="e">
        <f>C11*#REF!</f>
        <v>#REF!</v>
      </c>
    </row>
    <row r="12" spans="2:4" ht="14.45" x14ac:dyDescent="0.3">
      <c r="B12" s="145" t="s">
        <v>205</v>
      </c>
      <c r="C12" s="146">
        <v>12.7</v>
      </c>
      <c r="D12" s="69" t="e">
        <f>C12*#REF!</f>
        <v>#REF!</v>
      </c>
    </row>
    <row r="13" spans="2:4" thickBot="1" x14ac:dyDescent="0.35">
      <c r="B13" s="163" t="s">
        <v>206</v>
      </c>
      <c r="C13" s="165">
        <v>40.9</v>
      </c>
      <c r="D13" s="169" t="e">
        <f>C13*#REF!</f>
        <v>#REF!</v>
      </c>
    </row>
    <row r="14" spans="2:4" thickBot="1" x14ac:dyDescent="0.35">
      <c r="B14" s="164" t="s">
        <v>223</v>
      </c>
      <c r="C14" s="148">
        <f>(C11+C13)/2</f>
        <v>25.7</v>
      </c>
      <c r="D14" s="149" t="e">
        <f>(D11+D13)/2</f>
        <v>#REF!</v>
      </c>
    </row>
    <row r="15" spans="2:4" ht="14.45" x14ac:dyDescent="0.3">
      <c r="B15" s="885" t="s">
        <v>207</v>
      </c>
      <c r="C15" s="885"/>
      <c r="D15" s="885"/>
    </row>
    <row r="16" spans="2:4" ht="14.45" x14ac:dyDescent="0.3">
      <c r="B16" s="885" t="s">
        <v>208</v>
      </c>
      <c r="C16" s="885"/>
      <c r="D16" s="885"/>
    </row>
    <row r="18" spans="2:4" ht="29.45" customHeight="1" x14ac:dyDescent="0.3">
      <c r="B18" s="8" t="s">
        <v>210</v>
      </c>
      <c r="C18" s="135" t="s">
        <v>211</v>
      </c>
      <c r="D18" s="134" t="s">
        <v>209</v>
      </c>
    </row>
    <row r="19" spans="2:4" ht="14.45" x14ac:dyDescent="0.3">
      <c r="B19" s="160" t="s">
        <v>213</v>
      </c>
      <c r="C19" s="161">
        <v>6.1</v>
      </c>
      <c r="D19" s="162" t="e">
        <f>C19*#REF!</f>
        <v>#REF!</v>
      </c>
    </row>
    <row r="20" spans="2:4" ht="14.45" x14ac:dyDescent="0.3">
      <c r="B20" t="s">
        <v>212</v>
      </c>
    </row>
  </sheetData>
  <mergeCells count="2">
    <mergeCell ref="B15:D15"/>
    <mergeCell ref="B16:D16"/>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sheetPr>
  <dimension ref="B2:F15"/>
  <sheetViews>
    <sheetView workbookViewId="0">
      <selection activeCell="G16" sqref="G16"/>
    </sheetView>
  </sheetViews>
  <sheetFormatPr defaultRowHeight="15" x14ac:dyDescent="0.25"/>
  <cols>
    <col min="2" max="2" width="26.28515625" bestFit="1" customWidth="1"/>
    <col min="3" max="4" width="12.42578125" customWidth="1"/>
    <col min="5" max="5" width="13.7109375" bestFit="1" customWidth="1"/>
    <col min="6" max="6" width="12.42578125" customWidth="1"/>
  </cols>
  <sheetData>
    <row r="2" spans="2:6" ht="14.45" x14ac:dyDescent="0.3">
      <c r="B2" t="s">
        <v>234</v>
      </c>
    </row>
    <row r="3" spans="2:6" ht="14.45" x14ac:dyDescent="0.3">
      <c r="C3" t="s">
        <v>43</v>
      </c>
      <c r="D3" t="s">
        <v>58</v>
      </c>
      <c r="E3" t="s">
        <v>146</v>
      </c>
      <c r="F3" t="s">
        <v>145</v>
      </c>
    </row>
    <row r="4" spans="2:6" ht="14.45" x14ac:dyDescent="0.3">
      <c r="B4" t="s">
        <v>143</v>
      </c>
      <c r="C4" s="39">
        <v>461</v>
      </c>
      <c r="D4" s="39">
        <v>17336</v>
      </c>
      <c r="E4" s="39">
        <f>F4-C4-D4</f>
        <v>40652</v>
      </c>
      <c r="F4" s="39">
        <v>58449</v>
      </c>
    </row>
    <row r="5" spans="2:6" ht="14.45" x14ac:dyDescent="0.3">
      <c r="B5" t="s">
        <v>144</v>
      </c>
      <c r="C5" s="4">
        <f>C4/($E$8/100000000)</f>
        <v>1.3549259346343756</v>
      </c>
      <c r="D5" s="4">
        <f>D4/($E$8/100000000)</f>
        <v>50.952268986597694</v>
      </c>
      <c r="E5" s="4">
        <f>E4/($E$8/100000000)</f>
        <v>119.48036679990595</v>
      </c>
      <c r="F5" s="4">
        <f>F4/($E$8/100000000)</f>
        <v>171.78756172113802</v>
      </c>
    </row>
    <row r="6" spans="2:6" ht="14.45" x14ac:dyDescent="0.3">
      <c r="B6" t="s">
        <v>235</v>
      </c>
    </row>
    <row r="8" spans="2:6" ht="14.45" x14ac:dyDescent="0.3">
      <c r="B8" t="s">
        <v>147</v>
      </c>
      <c r="C8" t="s">
        <v>148</v>
      </c>
      <c r="E8" s="116">
        <v>34024000000</v>
      </c>
      <c r="F8" t="s">
        <v>233</v>
      </c>
    </row>
    <row r="9" spans="2:6" ht="14.45" x14ac:dyDescent="0.3">
      <c r="C9" t="s">
        <v>149</v>
      </c>
    </row>
    <row r="11" spans="2:6" ht="28.9" x14ac:dyDescent="0.3">
      <c r="B11" s="339"/>
      <c r="C11" s="340" t="s">
        <v>294</v>
      </c>
      <c r="D11" s="340" t="s">
        <v>295</v>
      </c>
    </row>
    <row r="12" spans="2:6" ht="14.45" x14ac:dyDescent="0.3">
      <c r="B12" s="339" t="s">
        <v>293</v>
      </c>
      <c r="C12" s="341">
        <f>E8/100000000</f>
        <v>340.24</v>
      </c>
      <c r="D12" s="341"/>
    </row>
    <row r="13" spans="2:6" ht="14.45" x14ac:dyDescent="0.3">
      <c r="B13" s="339" t="s">
        <v>43</v>
      </c>
      <c r="C13" s="342">
        <f>C4</f>
        <v>461</v>
      </c>
      <c r="D13" s="343">
        <f>C5</f>
        <v>1.3549259346343756</v>
      </c>
    </row>
    <row r="14" spans="2:6" ht="14.45" x14ac:dyDescent="0.3">
      <c r="B14" s="339" t="s">
        <v>58</v>
      </c>
      <c r="C14" s="342">
        <f>D4</f>
        <v>17336</v>
      </c>
      <c r="D14" s="343">
        <f>D5</f>
        <v>50.952268986597694</v>
      </c>
    </row>
    <row r="15" spans="2:6" ht="14.45" x14ac:dyDescent="0.3">
      <c r="B15" s="339" t="s">
        <v>146</v>
      </c>
      <c r="C15" s="342">
        <f>E4</f>
        <v>40652</v>
      </c>
      <c r="D15" s="343">
        <f>E5</f>
        <v>119.48036679990595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0.499984740745262"/>
  </sheetPr>
  <dimension ref="A2:K20"/>
  <sheetViews>
    <sheetView topLeftCell="C1" workbookViewId="0">
      <selection activeCell="E21" sqref="E21"/>
    </sheetView>
  </sheetViews>
  <sheetFormatPr defaultColWidth="9.140625" defaultRowHeight="15" x14ac:dyDescent="0.25"/>
  <cols>
    <col min="1" max="1" width="31.28515625" style="12" customWidth="1"/>
    <col min="2" max="2" width="17.42578125" style="12" customWidth="1"/>
    <col min="3" max="3" width="19.28515625" style="12" customWidth="1"/>
    <col min="4" max="4" width="17" style="12" customWidth="1"/>
    <col min="5" max="5" width="9.140625" style="12"/>
    <col min="6" max="6" width="17.85546875" style="12" customWidth="1"/>
    <col min="7" max="7" width="25.85546875" style="12" customWidth="1"/>
    <col min="8" max="8" width="28.140625" style="12" customWidth="1"/>
    <col min="9" max="9" width="19.28515625" style="12" customWidth="1"/>
    <col min="10" max="10" width="16.5703125" style="12" customWidth="1"/>
    <col min="11" max="11" width="16.85546875" style="12" customWidth="1"/>
    <col min="12" max="16384" width="9.140625" style="12"/>
  </cols>
  <sheetData>
    <row r="2" spans="1:11" ht="41.45" x14ac:dyDescent="0.3">
      <c r="A2" s="112" t="s">
        <v>138</v>
      </c>
      <c r="F2" s="23" t="s">
        <v>137</v>
      </c>
      <c r="G2" s="24"/>
      <c r="H2" s="24"/>
      <c r="I2" s="24"/>
      <c r="J2" s="24"/>
      <c r="K2" s="24"/>
    </row>
    <row r="3" spans="1:11" ht="14.45" x14ac:dyDescent="0.3">
      <c r="A3" s="887" t="s">
        <v>27</v>
      </c>
      <c r="B3" s="888"/>
      <c r="C3" s="888"/>
      <c r="D3" s="888"/>
      <c r="F3" s="889" t="s">
        <v>44</v>
      </c>
      <c r="G3" s="890"/>
      <c r="H3" s="890"/>
      <c r="I3" s="890"/>
      <c r="J3" s="890"/>
      <c r="K3" s="891"/>
    </row>
    <row r="4" spans="1:11" ht="55.15" x14ac:dyDescent="0.3">
      <c r="A4" s="22" t="s">
        <v>28</v>
      </c>
      <c r="B4" s="22" t="s">
        <v>5</v>
      </c>
      <c r="C4" s="22" t="s">
        <v>29</v>
      </c>
      <c r="D4" s="22" t="s">
        <v>139</v>
      </c>
      <c r="F4" s="25" t="s">
        <v>45</v>
      </c>
      <c r="G4" s="26" t="s">
        <v>46</v>
      </c>
      <c r="H4" s="26" t="s">
        <v>47</v>
      </c>
      <c r="I4" s="26" t="s">
        <v>48</v>
      </c>
      <c r="J4" s="26" t="s">
        <v>49</v>
      </c>
      <c r="K4" s="27" t="s">
        <v>131</v>
      </c>
    </row>
    <row r="5" spans="1:11" ht="14.45" x14ac:dyDescent="0.3">
      <c r="A5" s="13" t="s">
        <v>30</v>
      </c>
      <c r="B5" s="14" t="s">
        <v>31</v>
      </c>
      <c r="C5" s="15">
        <v>3.0000000000000001E-3</v>
      </c>
      <c r="D5" s="16">
        <v>28800</v>
      </c>
      <c r="F5" s="28">
        <v>0</v>
      </c>
      <c r="G5" s="29" t="s">
        <v>50</v>
      </c>
      <c r="H5" s="29">
        <v>0.92534000000000005</v>
      </c>
      <c r="I5" s="29">
        <v>0.21537999999999999</v>
      </c>
      <c r="J5" s="29">
        <v>0.43675999999999998</v>
      </c>
      <c r="K5" s="58">
        <v>0</v>
      </c>
    </row>
    <row r="6" spans="1:11" ht="14.45" x14ac:dyDescent="0.3">
      <c r="A6" s="13" t="s">
        <v>32</v>
      </c>
      <c r="B6" s="14" t="s">
        <v>33</v>
      </c>
      <c r="C6" s="15">
        <v>4.7E-2</v>
      </c>
      <c r="D6" s="16">
        <v>451200</v>
      </c>
      <c r="F6" s="28">
        <v>1</v>
      </c>
      <c r="G6" s="29" t="s">
        <v>31</v>
      </c>
      <c r="H6" s="29">
        <v>7.2569999999999996E-2</v>
      </c>
      <c r="I6" s="29">
        <v>0.62727999999999995</v>
      </c>
      <c r="J6" s="29">
        <v>0.41738999999999998</v>
      </c>
      <c r="K6" s="58">
        <f>D5</f>
        <v>28800</v>
      </c>
    </row>
    <row r="7" spans="1:11" ht="14.45" x14ac:dyDescent="0.3">
      <c r="A7" s="13" t="s">
        <v>34</v>
      </c>
      <c r="B7" s="14" t="s">
        <v>35</v>
      </c>
      <c r="C7" s="15">
        <v>0.105</v>
      </c>
      <c r="D7" s="16">
        <v>1008000</v>
      </c>
      <c r="F7" s="28">
        <v>2</v>
      </c>
      <c r="G7" s="29" t="s">
        <v>33</v>
      </c>
      <c r="H7" s="29">
        <v>1.98E-3</v>
      </c>
      <c r="I7" s="29">
        <v>0.104</v>
      </c>
      <c r="J7" s="29">
        <v>8.8719999999999993E-2</v>
      </c>
      <c r="K7" s="58">
        <f>D6</f>
        <v>451200</v>
      </c>
    </row>
    <row r="8" spans="1:11" ht="14.45" x14ac:dyDescent="0.3">
      <c r="A8" s="13" t="s">
        <v>36</v>
      </c>
      <c r="B8" s="14" t="s">
        <v>37</v>
      </c>
      <c r="C8" s="15">
        <v>0.26600000000000001</v>
      </c>
      <c r="D8" s="16">
        <v>2553600</v>
      </c>
      <c r="F8" s="28">
        <v>3</v>
      </c>
      <c r="G8" s="29" t="s">
        <v>35</v>
      </c>
      <c r="H8" s="29">
        <v>8.0000000000000007E-5</v>
      </c>
      <c r="I8" s="29">
        <v>3.8580000000000003E-2</v>
      </c>
      <c r="J8" s="29">
        <v>4.8169999999999998E-2</v>
      </c>
      <c r="K8" s="58">
        <f>D7</f>
        <v>1008000</v>
      </c>
    </row>
    <row r="9" spans="1:11" ht="14.45" x14ac:dyDescent="0.3">
      <c r="A9" s="13" t="s">
        <v>38</v>
      </c>
      <c r="B9" s="14" t="s">
        <v>39</v>
      </c>
      <c r="C9" s="15">
        <v>0.59299999999999997</v>
      </c>
      <c r="D9" s="16">
        <v>5692800</v>
      </c>
      <c r="F9" s="28">
        <v>4</v>
      </c>
      <c r="G9" s="29" t="s">
        <v>37</v>
      </c>
      <c r="H9" s="29">
        <v>0</v>
      </c>
      <c r="I9" s="29">
        <v>4.4200000000000003E-3</v>
      </c>
      <c r="J9" s="29">
        <v>6.1700000000000001E-3</v>
      </c>
      <c r="K9" s="58">
        <f>D8</f>
        <v>2553600</v>
      </c>
    </row>
    <row r="10" spans="1:11" ht="14.45" x14ac:dyDescent="0.3">
      <c r="A10" s="13" t="s">
        <v>40</v>
      </c>
      <c r="B10" s="14" t="s">
        <v>41</v>
      </c>
      <c r="C10" s="113">
        <v>1</v>
      </c>
      <c r="D10" s="16">
        <v>9600000</v>
      </c>
      <c r="F10" s="28">
        <v>5</v>
      </c>
      <c r="G10" s="29" t="s">
        <v>39</v>
      </c>
      <c r="H10" s="29">
        <v>3.0000000000000001E-5</v>
      </c>
      <c r="I10" s="29">
        <v>1.034E-2</v>
      </c>
      <c r="J10" s="29">
        <v>2.7899999999999999E-3</v>
      </c>
      <c r="K10" s="58">
        <f>D9</f>
        <v>5692800</v>
      </c>
    </row>
    <row r="11" spans="1:11" ht="48.75" customHeight="1" x14ac:dyDescent="0.25">
      <c r="A11" s="886" t="s">
        <v>140</v>
      </c>
      <c r="B11" s="886"/>
      <c r="C11" s="886"/>
      <c r="D11" s="886"/>
      <c r="F11" s="892" t="s">
        <v>51</v>
      </c>
      <c r="G11" s="893"/>
      <c r="H11" s="893"/>
      <c r="I11" s="893"/>
      <c r="J11" s="893"/>
      <c r="K11" s="894"/>
    </row>
    <row r="12" spans="1:11" ht="14.45" x14ac:dyDescent="0.3">
      <c r="A12" s="18"/>
      <c r="B12" s="19"/>
      <c r="C12" s="19"/>
      <c r="D12" s="19"/>
      <c r="F12" s="28">
        <v>6</v>
      </c>
      <c r="G12" s="29" t="s">
        <v>52</v>
      </c>
      <c r="H12" s="29"/>
      <c r="I12" s="29"/>
      <c r="J12" s="29"/>
      <c r="K12" s="58">
        <f>D10</f>
        <v>9600000</v>
      </c>
    </row>
    <row r="13" spans="1:11" s="19" customFormat="1" ht="14.45" x14ac:dyDescent="0.3">
      <c r="F13" s="895" t="s">
        <v>130</v>
      </c>
      <c r="G13" s="896"/>
      <c r="H13" s="896"/>
      <c r="I13" s="896"/>
      <c r="J13" s="896"/>
      <c r="K13" s="897"/>
    </row>
    <row r="14" spans="1:11" s="19" customFormat="1" ht="28.9" x14ac:dyDescent="0.3">
      <c r="A14" s="12"/>
      <c r="B14" s="22" t="s">
        <v>141</v>
      </c>
      <c r="C14" s="114"/>
      <c r="D14" s="12"/>
      <c r="F14" s="30" t="s">
        <v>53</v>
      </c>
      <c r="G14" s="31"/>
      <c r="H14" s="32">
        <f>H6*K6+H7*K7+H8*K8+H9*K9+H10*K10</f>
        <v>3234.8159999999998</v>
      </c>
      <c r="I14" s="31"/>
      <c r="J14" s="31"/>
      <c r="K14" s="33"/>
    </row>
    <row r="15" spans="1:11" ht="28.9" x14ac:dyDescent="0.3">
      <c r="A15" s="17" t="s">
        <v>42</v>
      </c>
      <c r="B15" s="16">
        <v>4198</v>
      </c>
      <c r="C15" s="115"/>
      <c r="F15" s="30" t="s">
        <v>54</v>
      </c>
      <c r="G15" s="31"/>
      <c r="H15" s="31"/>
      <c r="I15" s="61">
        <f>I6*K6+I7*K7+I8*K8+I9*K9+I10*K10</f>
        <v>174029.568</v>
      </c>
      <c r="J15" s="31"/>
      <c r="K15" s="33"/>
    </row>
    <row r="16" spans="1:11" ht="17.45" customHeight="1" x14ac:dyDescent="0.3">
      <c r="A16" s="12" t="s">
        <v>142</v>
      </c>
      <c r="F16" s="30" t="s">
        <v>55</v>
      </c>
      <c r="G16" s="31"/>
      <c r="H16" s="31"/>
      <c r="I16" s="31"/>
      <c r="J16" s="32">
        <f>J6*K6+J7*K7+J8*K8+J9*K9+J10*K10</f>
        <v>132245.28</v>
      </c>
      <c r="K16" s="33"/>
    </row>
    <row r="17" spans="1:11" ht="27.6" x14ac:dyDescent="0.3">
      <c r="A17" s="18"/>
      <c r="B17" s="19"/>
      <c r="C17" s="19"/>
      <c r="D17" s="19"/>
      <c r="F17" s="30" t="s">
        <v>56</v>
      </c>
      <c r="G17" s="33"/>
      <c r="H17" s="33"/>
      <c r="I17" s="33"/>
      <c r="J17" s="33"/>
      <c r="K17" s="59">
        <f>K12</f>
        <v>9600000</v>
      </c>
    </row>
    <row r="18" spans="1:11" ht="41.45" x14ac:dyDescent="0.3">
      <c r="A18" s="20"/>
      <c r="F18" s="34" t="s">
        <v>57</v>
      </c>
      <c r="G18" s="35">
        <f>B15</f>
        <v>4198</v>
      </c>
      <c r="H18" s="36" t="s">
        <v>129</v>
      </c>
      <c r="I18" s="33"/>
      <c r="J18" s="33"/>
      <c r="K18" s="60">
        <f>G18</f>
        <v>4198</v>
      </c>
    </row>
    <row r="19" spans="1:11" ht="14.45" x14ac:dyDescent="0.3">
      <c r="A19" s="21"/>
      <c r="B19" s="21"/>
      <c r="C19" s="21"/>
      <c r="D19" s="21"/>
    </row>
    <row r="20" spans="1:11" s="21" customFormat="1" ht="14.45" x14ac:dyDescent="0.3">
      <c r="A20" s="12"/>
      <c r="B20" s="12"/>
      <c r="C20" s="12"/>
      <c r="D20" s="12"/>
    </row>
  </sheetData>
  <mergeCells count="5">
    <mergeCell ref="A11:D11"/>
    <mergeCell ref="A3:D3"/>
    <mergeCell ref="F3:K3"/>
    <mergeCell ref="F11:K11"/>
    <mergeCell ref="F13:K13"/>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VMT</vt:lpstr>
      <vt:lpstr>EmissionsRates</vt:lpstr>
      <vt:lpstr>WageRates</vt:lpstr>
      <vt:lpstr>TravelTimeIndex</vt:lpstr>
      <vt:lpstr>Pivot</vt:lpstr>
      <vt:lpstr>M&amp;O</vt:lpstr>
      <vt:lpstr>Pavement</vt:lpstr>
      <vt:lpstr>Crash Rates</vt:lpstr>
      <vt:lpstr>SafetyValues</vt:lpstr>
      <vt:lpstr>FuelConsumption</vt:lpstr>
      <vt:lpstr>CPI</vt:lpstr>
      <vt:lpstr>Westbound PM No Build VHT</vt:lpstr>
      <vt:lpstr>Westbound PM Build VHT</vt:lpstr>
      <vt:lpstr>Westbound AM No Build VHT</vt:lpstr>
      <vt:lpstr>Westbound AM Build VHT</vt:lpstr>
      <vt:lpstr>Eastbound PM No Build VHT</vt:lpstr>
      <vt:lpstr>Eastbound PM Build VHT</vt:lpstr>
      <vt:lpstr>Eastbound AM No Build VHT</vt:lpstr>
      <vt:lpstr>Eastbound AM Build VHT</vt:lpstr>
      <vt:lpstr>Travel Time Benefits</vt:lpstr>
      <vt:lpstr>Safety Benefits</vt:lpstr>
      <vt:lpstr>Work Zone Impacts</vt:lpstr>
      <vt:lpstr>Net M&amp;O Costs</vt:lpstr>
      <vt:lpstr>Residual Value </vt:lpstr>
      <vt:lpstr>Capital Costs</vt:lpstr>
      <vt:lpstr>BCA Summary</vt:lpstr>
      <vt:lpstr>Economic Impacts</vt:lpstr>
    </vt:vector>
  </TitlesOfParts>
  <Company>Cambridge Systematics,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Cambridge Systematics, Inc.</dc:creator>
  <cp:lastModifiedBy>Brooks, Travis</cp:lastModifiedBy>
  <dcterms:created xsi:type="dcterms:W3CDTF">2015-11-30T20:03:11Z</dcterms:created>
  <dcterms:modified xsi:type="dcterms:W3CDTF">2017-11-02T14:26:42Z</dcterms:modified>
</cp:coreProperties>
</file>